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fn.COUNTIFS" hidden="1">#NAME?</definedName>
    <definedName name="_xlfn.SUMIFS" hidden="1">#NAME?</definedName>
    <definedName name="Nguyennhan">'[1]Nguyen_nhan'!$B$3:$B$16</definedName>
    <definedName name="_xlnm.Print_Area" localSheetId="12">'06'!$A$1:$S$114</definedName>
    <definedName name="_xlnm.Print_Area" localSheetId="13">'07'!$A$1:$X$115</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<sst xmlns="http://schemas.openxmlformats.org/spreadsheetml/2006/main" count="1289" uniqueCount="609">
  <si>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</si>
  <si>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</si>
  <si>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</si>
  <si>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</si>
  <si>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</si>
  <si>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</si>
  <si>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</si>
  <si>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</si>
  <si>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</si>
  <si>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</si>
  <si>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</si>
  <si>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</si>
  <si>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</si>
  <si>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</si>
  <si>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</si>
  <si>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</si>
  <si>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</si>
  <si>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</si>
  <si>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</si>
  <si>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</si>
  <si>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</si>
  <si>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</si>
  <si>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</si>
  <si>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</si>
  <si>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</si>
  <si>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</si>
  <si>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</si>
  <si>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</si>
  <si>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</si>
  <si>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</si>
  <si>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</si>
  <si>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</si>
  <si>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</si>
  <si>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</si>
  <si>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</si>
  <si>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</si>
  <si>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</si>
  <si>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</si>
  <si>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</si>
  <si>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</si>
  <si>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</si>
  <si>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</si>
  <si>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</si>
  <si>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</si>
  <si>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</si>
  <si>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</si>
  <si>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</si>
  <si>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</si>
  <si>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</si>
  <si>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</si>
  <si>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</si>
  <si>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</si>
  <si>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</si>
  <si>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</si>
  <si>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</si>
  <si>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</si>
  <si>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</si>
  <si>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</si>
  <si>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</si>
  <si>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</si>
  <si>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</si>
  <si>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</si>
  <si>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</si>
  <si>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</si>
  <si>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</si>
  <si>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</si>
  <si>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</si>
  <si>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</si>
  <si>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</si>
  <si>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</si>
  <si>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</si>
  <si>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</si>
  <si>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</si>
  <si>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</si>
  <si>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</si>
  <si>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</si>
  <si>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</si>
  <si>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</si>
  <si>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</si>
  <si>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</si>
  <si>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</si>
  <si>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</si>
  <si>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</si>
  <si>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</si>
  <si>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</si>
  <si>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</si>
  <si>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</si>
  <si>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</si>
  <si>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</si>
  <si>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</si>
  <si>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</si>
  <si>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</si>
  <si>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</si>
  <si>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</si>
  <si>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</si>
  <si>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</si>
  <si>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</si>
  <si>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</si>
  <si>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</si>
  <si>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</si>
  <si>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</si>
  <si>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</si>
  <si>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</si>
  <si>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</si>
  <si>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</si>
  <si>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</si>
  <si>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</si>
  <si>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</si>
  <si>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</si>
  <si>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</si>
  <si>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</si>
  <si>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</si>
  <si>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</si>
  <si>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</si>
  <si>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</si>
  <si>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</si>
  <si>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</si>
  <si>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</si>
  <si>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</si>
  <si>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4.4</t>
  </si>
  <si>
    <t>4.5</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</si>
  <si>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</si>
  <si>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</si>
  <si>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</si>
  <si>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</si>
  <si>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</si>
  <si>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</si>
  <si>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</si>
  <si>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</si>
  <si>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</si>
  <si>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</si>
  <si>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</si>
  <si>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</si>
  <si>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</si>
  <si>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</si>
  <si>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</si>
  <si>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</si>
  <si>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</si>
  <si>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</si>
  <si>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</si>
  <si>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</si>
  <si>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</si>
  <si>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</si>
  <si>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</si>
  <si>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</si>
  <si>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</si>
  <si>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</si>
  <si>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</si>
  <si>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</si>
  <si>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</si>
  <si>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</si>
  <si>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</si>
  <si>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</si>
  <si>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</si>
  <si>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</si>
  <si>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</si>
  <si>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</si>
  <si>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</si>
  <si>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</si>
  <si>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</si>
  <si>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</si>
  <si>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</si>
  <si>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</si>
  <si>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</si>
  <si>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</si>
  <si>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</si>
  <si>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</si>
  <si>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</si>
  <si>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</si>
  <si>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</si>
  <si>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</si>
  <si>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</si>
  <si>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</si>
  <si>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</si>
  <si>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</si>
  <si>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</si>
  <si>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</si>
  <si>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</si>
  <si>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</si>
  <si>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</si>
  <si>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</si>
  <si>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</si>
  <si>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</si>
  <si>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</si>
  <si>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</si>
  <si>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</si>
  <si>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</si>
  <si>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</si>
  <si>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</si>
  <si>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</si>
  <si>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</si>
  <si>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</si>
  <si>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</si>
  <si>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</si>
  <si>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</si>
  <si>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</si>
  <si>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</si>
  <si>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</si>
  <si>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</si>
  <si>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</si>
  <si>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</si>
  <si>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</si>
  <si>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</si>
  <si>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</si>
  <si>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</si>
  <si>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</si>
  <si>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</si>
  <si>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</si>
  <si>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</si>
  <si>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</si>
  <si>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</si>
  <si>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</si>
  <si>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</si>
  <si>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</si>
  <si>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</si>
  <si>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</si>
  <si>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</si>
  <si>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</si>
  <si>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</si>
  <si>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</si>
  <si>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</si>
  <si>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</si>
  <si>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</si>
  <si>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</si>
  <si>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</si>
  <si>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</si>
  <si>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</si>
  <si>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</si>
  <si>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</si>
  <si>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</si>
  <si>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</si>
  <si>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</si>
  <si>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</si>
  <si>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</si>
  <si>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</si>
  <si>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</si>
  <si>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</si>
  <si>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</si>
  <si>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</si>
  <si>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</si>
  <si>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</si>
  <si>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</si>
  <si>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</si>
  <si>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</si>
  <si>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</si>
  <si>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</si>
  <si>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</si>
  <si>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</si>
  <si>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</si>
  <si>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</si>
  <si>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</si>
  <si>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</si>
  <si>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</si>
  <si>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</si>
  <si>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</si>
  <si>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</si>
  <si>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</si>
  <si>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</si>
  <si>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</si>
  <si>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</si>
  <si>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</si>
  <si>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</si>
  <si>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</si>
  <si>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</si>
  <si>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</si>
  <si>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</si>
  <si>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</si>
  <si>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</si>
  <si>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</si>
  <si>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</si>
  <si>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</si>
  <si>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</si>
  <si>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</si>
  <si>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</si>
  <si>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</si>
  <si>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</si>
  <si>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</si>
  <si>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</si>
  <si>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</si>
  <si>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</si>
  <si>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</si>
  <si>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</si>
  <si>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</si>
  <si>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</si>
  <si>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</si>
  <si>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</si>
  <si>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</si>
  <si>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</si>
  <si>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</si>
  <si>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</si>
  <si>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</si>
  <si>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</si>
  <si>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</si>
  <si>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</si>
  <si>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</si>
  <si>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</si>
  <si>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</si>
  <si>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</si>
  <si>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</si>
  <si>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</si>
  <si>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</si>
  <si>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</si>
  <si>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</si>
  <si>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</si>
  <si>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</si>
  <si>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</si>
  <si>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</si>
  <si>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</si>
  <si>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</si>
  <si>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</si>
  <si>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</si>
  <si>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</si>
  <si>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</si>
  <si>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</si>
  <si>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</si>
  <si>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</si>
  <si>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</si>
  <si>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</si>
  <si>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</si>
  <si>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</si>
  <si>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</si>
  <si>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</si>
  <si>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</si>
  <si>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</si>
  <si>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</si>
  <si>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</si>
  <si>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</si>
  <si>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</si>
  <si>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</si>
  <si>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</si>
  <si>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</si>
  <si>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</si>
  <si>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</si>
  <si>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</si>
  <si>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</si>
  <si>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</si>
  <si>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</si>
  <si>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</si>
  <si>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</si>
  <si>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</si>
  <si>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</si>
  <si>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</si>
  <si>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</si>
  <si>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</si>
  <si>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</si>
  <si>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</si>
  <si>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</si>
  <si>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</si>
  <si>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</si>
  <si>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</si>
  <si>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</si>
  <si>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</si>
  <si>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</si>
  <si>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</si>
  <si>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</si>
  <si>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</si>
  <si>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</si>
  <si>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</si>
  <si>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</si>
  <si>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</si>
  <si>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</si>
  <si>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</si>
  <si>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</si>
  <si>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</si>
  <si>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</si>
  <si>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</si>
  <si>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</si>
  <si>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</si>
  <si>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</si>
  <si>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</si>
  <si>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</si>
  <si>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</si>
  <si>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</si>
  <si>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</si>
  <si>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</si>
  <si>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</si>
  <si>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</si>
  <si>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</si>
  <si>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</si>
  <si>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</si>
  <si>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</si>
  <si>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</si>
  <si>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</si>
  <si>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</si>
  <si>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</si>
  <si>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</si>
  <si>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</si>
  <si>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</si>
  <si>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</si>
  <si>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</si>
  <si>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</si>
  <si>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</si>
  <si>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</si>
  <si>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</si>
  <si>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</si>
  <si>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</si>
  <si>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</si>
  <si>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</si>
  <si>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</si>
  <si>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</si>
  <si>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</si>
  <si>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</si>
  <si>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</si>
  <si>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</si>
  <si>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</si>
  <si>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</si>
  <si>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</si>
  <si>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</si>
  <si>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</si>
  <si>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</si>
  <si>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</si>
  <si>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</si>
  <si>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</si>
  <si>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</si>
  <si>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</si>
  <si>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</si>
  <si>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</si>
  <si>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</si>
  <si>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</si>
  <si>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</si>
  <si>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</si>
  <si>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</si>
  <si>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</si>
  <si>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</si>
  <si>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</si>
  <si>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</si>
  <si>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</si>
  <si>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</si>
  <si>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</si>
  <si>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</si>
  <si>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</si>
  <si>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</si>
  <si>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</si>
  <si>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</si>
  <si>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</si>
  <si>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</si>
  <si>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</si>
  <si>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</si>
  <si>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</si>
  <si>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</si>
  <si>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</si>
  <si>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</si>
  <si>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</si>
  <si>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</si>
  <si>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</si>
  <si>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Cục Thi hành án dân sự tỉnh Lâm Đồng </t>
  </si>
  <si>
    <t>Phạm Ngọc Hoa</t>
  </si>
  <si>
    <t xml:space="preserve">Trần Hữu Thọ </t>
  </si>
  <si>
    <t>0</t>
  </si>
  <si>
    <t>Cục Thi hành án DS tỉnh</t>
  </si>
  <si>
    <t>Tôn Tích Bình</t>
  </si>
  <si>
    <t>Nguyễn Hữu Tài</t>
  </si>
  <si>
    <t>Nguyễn Thị Thúy Lan</t>
  </si>
  <si>
    <t>Nguyễn Hồng Chương</t>
  </si>
  <si>
    <t>Nguyễn Anh Tú</t>
  </si>
  <si>
    <t>Trần Hữu Phước</t>
  </si>
  <si>
    <t>Lê Thị Hồng Ngọc</t>
  </si>
  <si>
    <t>Võ Duy Linh</t>
  </si>
  <si>
    <t xml:space="preserve">Chi cục THA Đà Lạt </t>
  </si>
  <si>
    <t>Mai Văn Hưng</t>
  </si>
  <si>
    <t>Nguyễn Ngọc Thiện</t>
  </si>
  <si>
    <t>Nguyễn Thị Hoa</t>
  </si>
  <si>
    <t>Cao Xuân Thành</t>
  </si>
  <si>
    <t>Bùi Đăng Khoa</t>
  </si>
  <si>
    <t>Nguyễn Hồng Quảng</t>
  </si>
  <si>
    <t>Hồ Thanh Hiền</t>
  </si>
  <si>
    <t xml:space="preserve">Chi cục THA TP Bảo Lộc </t>
  </si>
  <si>
    <t>Nguyễn Văn Tuấn</t>
  </si>
  <si>
    <t>2.3</t>
  </si>
  <si>
    <t>Nguyễn Viết Tư</t>
  </si>
  <si>
    <t>2.4</t>
  </si>
  <si>
    <t>Bùi Văn Tiền</t>
  </si>
  <si>
    <t>2.5</t>
  </si>
  <si>
    <t>2.6</t>
  </si>
  <si>
    <t>Lê Thành Nam</t>
  </si>
  <si>
    <t>2.7</t>
  </si>
  <si>
    <t>Lê Nguyễn Thể Uyên</t>
  </si>
  <si>
    <t>2.8</t>
  </si>
  <si>
    <t>Đinh Văn Thơm</t>
  </si>
  <si>
    <t>Lê Văn Hùng</t>
  </si>
  <si>
    <t>Chi cục THA  Lạc Dương</t>
  </si>
  <si>
    <t>Chi cục THA  Đơn Dương</t>
  </si>
  <si>
    <t>Trương Văn Sinh</t>
  </si>
  <si>
    <t>Hoàng Văn Cường</t>
  </si>
  <si>
    <t>Phan Ánh Đường</t>
  </si>
  <si>
    <t xml:space="preserve">Chi cục THA Đức Trọng </t>
  </si>
  <si>
    <t>Cao Văn Nhu</t>
  </si>
  <si>
    <t>Trương Văn Sang</t>
  </si>
  <si>
    <t>5.4</t>
  </si>
  <si>
    <t>5.5</t>
  </si>
  <si>
    <t>5.6</t>
  </si>
  <si>
    <t xml:space="preserve">Chi cục THA Lâm Hà </t>
  </si>
  <si>
    <t>Chi cục THA Đam Rông</t>
  </si>
  <si>
    <t>7.1</t>
  </si>
  <si>
    <t>Phạm Trọng Vĩnh</t>
  </si>
  <si>
    <t>7.2</t>
  </si>
  <si>
    <t>Cil K'In</t>
  </si>
  <si>
    <t xml:space="preserve">Chi cục THA Di Linh </t>
  </si>
  <si>
    <t>8.1</t>
  </si>
  <si>
    <t xml:space="preserve">Phạm Văn Linh </t>
  </si>
  <si>
    <t>8.2</t>
  </si>
  <si>
    <t>8.3</t>
  </si>
  <si>
    <t>8.4</t>
  </si>
  <si>
    <t>8.5</t>
  </si>
  <si>
    <t xml:space="preserve">Lê Quý Đôn </t>
  </si>
  <si>
    <t xml:space="preserve">Chi cục THA Bảo Lâm </t>
  </si>
  <si>
    <t>9.1</t>
  </si>
  <si>
    <t>Bùi Văn Hoạt</t>
  </si>
  <si>
    <t>9.2</t>
  </si>
  <si>
    <t>Đỗ Đình Nga</t>
  </si>
  <si>
    <t>9.3</t>
  </si>
  <si>
    <t>Nguyễn Quốc Phú</t>
  </si>
  <si>
    <t>Chi cục THA Đạ Huoai</t>
  </si>
  <si>
    <t>10.1</t>
  </si>
  <si>
    <t>10.2</t>
  </si>
  <si>
    <t>Trần Như Hải</t>
  </si>
  <si>
    <t>10.3</t>
  </si>
  <si>
    <t xml:space="preserve">Chi cục THA Đạ Tẻh </t>
  </si>
  <si>
    <t>11.1</t>
  </si>
  <si>
    <t xml:space="preserve">Phạm Quốc Thành </t>
  </si>
  <si>
    <t>11.2</t>
  </si>
  <si>
    <t>Trần Lê Tuấn</t>
  </si>
  <si>
    <t>11.3</t>
  </si>
  <si>
    <t>Nguyễn Thị Nhàn</t>
  </si>
  <si>
    <t>Chi cục THA Cát Tiên</t>
  </si>
  <si>
    <t>12.1</t>
  </si>
  <si>
    <t>Võ Kế Thuật</t>
  </si>
  <si>
    <t xml:space="preserve">Chi cục THA Lạc Dương </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</si>
  <si>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</si>
  <si>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</si>
  <si>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</si>
  <si>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</si>
  <si>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</si>
  <si>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</si>
  <si>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</si>
  <si>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</si>
  <si>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7.3</t>
  </si>
  <si>
    <t xml:space="preserve">Trần Ba </t>
  </si>
  <si>
    <t>Trần Ba</t>
  </si>
  <si>
    <t>6.3</t>
  </si>
  <si>
    <t>6.4</t>
  </si>
  <si>
    <t xml:space="preserve">Số tiền có điều kiện tăng, giảm </t>
  </si>
  <si>
    <t xml:space="preserve">Tỷ lệ giải quyết án tồn </t>
  </si>
  <si>
    <t>Số tiền có điều kiện năm 2016 chuyển sang 2017</t>
  </si>
  <si>
    <t>Số tiền có điều kiện năm 2017</t>
  </si>
  <si>
    <t>Nguyễn Sỹ Cần</t>
  </si>
  <si>
    <t>Nguyễn Văn Ban</t>
  </si>
  <si>
    <t>Nguyễn Tuấn Anh</t>
  </si>
  <si>
    <t>Trương Hoài Nam</t>
  </si>
  <si>
    <t>1.10</t>
  </si>
  <si>
    <t>Nguyễn Thị Phương Dung</t>
  </si>
  <si>
    <t xml:space="preserve">Nguyễn Thị Phương Dung </t>
  </si>
  <si>
    <t>Nguyễn Trung Lộc</t>
  </si>
  <si>
    <t>Chế Đình Châu</t>
  </si>
  <si>
    <t xml:space="preserve">Chế Đình Châu </t>
  </si>
  <si>
    <t>Nguyễn Văn Giáo</t>
  </si>
  <si>
    <t>Đỗ Văn Lâm</t>
  </si>
  <si>
    <t>Cao T.Thanh Nhàn</t>
  </si>
  <si>
    <t>6.2</t>
  </si>
  <si>
    <t>6.1</t>
  </si>
  <si>
    <t xml:space="preserve">Võ Thị Hồng Nhung </t>
  </si>
  <si>
    <t>Nguyễn Đức Hiền</t>
  </si>
  <si>
    <t xml:space="preserve"> Nguyễn Thế Uy</t>
  </si>
  <si>
    <t>5.7</t>
  </si>
  <si>
    <t>5.8</t>
  </si>
  <si>
    <t xml:space="preserve">Nguyễn Thế Uy </t>
  </si>
  <si>
    <t>Nguyễn Đức Hiển</t>
  </si>
  <si>
    <t xml:space="preserve">Hoàng Văn Đông </t>
  </si>
  <si>
    <t xml:space="preserve">Nguyễn Thị Ngọc Thạch </t>
  </si>
  <si>
    <t>9.4</t>
  </si>
  <si>
    <t>9.5</t>
  </si>
  <si>
    <t>Võ Văn Thư</t>
  </si>
  <si>
    <t>Phạm Như Sơn</t>
  </si>
  <si>
    <t>6.5</t>
  </si>
  <si>
    <t>6.6</t>
  </si>
  <si>
    <t>6.7</t>
  </si>
  <si>
    <t>Nguyễn Như Anh</t>
  </si>
  <si>
    <t>Nguyễn Quang Kiên</t>
  </si>
  <si>
    <t>Nguyễn Khắc Trường</t>
  </si>
  <si>
    <t xml:space="preserve">Đinh Hữu Chí </t>
  </si>
  <si>
    <t>Lê Quý Đôn</t>
  </si>
  <si>
    <t>107</t>
  </si>
  <si>
    <t>19</t>
  </si>
  <si>
    <t xml:space="preserve">Võ Quốc Tuấn </t>
  </si>
  <si>
    <t>Võ Quốc Tuấn</t>
  </si>
  <si>
    <t>8.6</t>
  </si>
  <si>
    <t>Phaạm Văn Minh</t>
  </si>
  <si>
    <t>Phạm Văn Minh</t>
  </si>
  <si>
    <t>Lê Đức Tiến</t>
  </si>
  <si>
    <t>Bùi Văn Thiệp</t>
  </si>
  <si>
    <t>Lê Văn Hà</t>
  </si>
  <si>
    <t>Mai Vũ Hoài Nam</t>
  </si>
  <si>
    <t>Hoàng Văn Thuấn</t>
  </si>
  <si>
    <t>9.6</t>
  </si>
  <si>
    <t>2.9</t>
  </si>
  <si>
    <t xml:space="preserve">Nguyễn Hiền </t>
  </si>
  <si>
    <t>Nguyêễn Hiền</t>
  </si>
  <si>
    <t>24</t>
  </si>
  <si>
    <t>53</t>
  </si>
  <si>
    <t>92</t>
  </si>
  <si>
    <t>64</t>
  </si>
  <si>
    <t>30</t>
  </si>
  <si>
    <t>40</t>
  </si>
  <si>
    <t>33</t>
  </si>
  <si>
    <t>02 tháng / năm 2019</t>
  </si>
  <si>
    <t>Lâm Đồng, ngày 05 tháng 12 năm 2018</t>
  </si>
  <si>
    <t>Vũ Thị Trâm</t>
  </si>
  <si>
    <t>Ông Văn Tuân</t>
  </si>
  <si>
    <t>Kơ Să Ha Jduly</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</si>
</sst>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54">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2"/>
      <color indexed="8"/>
      <name val="Times New Roman"/>
      <family val="1"/>
    </font>
    <font>
      <sz val="11"/>
      <color indexed="59"/>
      <name val="Times New Roman"/>
      <family val="1"/>
    </font>
    <font>
      <sz val="11"/>
      <color indexed="8"/>
      <name val="Times New Roman"/>
      <family val="1"/>
    </font>
    <font>
      <sz val="12"/>
      <name val="VNI-Times"/>
      <family val="0"/>
    </font>
    <font>
      <b/>
      <sz val="8"/>
      <color indexed="10"/>
      <name val="Times New Roman"/>
      <family val="1"/>
    </font>
    <font>
      <b/>
      <sz val="10"/>
      <color indexed="10"/>
      <name val="Times New Roman"/>
      <family val="1"/>
    </font>
    <font>
      <sz val="10"/>
      <color indexed="8"/>
      <name val="Times New Roman"/>
      <family val="1"/>
    </font>
    <font>
      <sz val="10"/>
      <name val="VNI-Times"/>
      <family val="0"/>
    </font>
    <font>
      <sz val="10.5"/>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rgb="FFFF0000"/>
      <name val="Times New Roman"/>
      <family val="1"/>
    </font>
    <font>
      <sz val="10.5"/>
      <color rgb="FF000000"/>
      <name val="Times New Roman"/>
      <family val="1"/>
    </font>
    <font>
      <sz val="11"/>
      <color rgb="FF000000"/>
      <name val="Times New Roman"/>
      <family val="1"/>
    </font>
    <font>
      <b/>
      <sz val="11"/>
      <color rgb="FFFF0000"/>
      <name val="Times New Roman"/>
      <family val="1"/>
    </font>
    <font>
      <sz val="10"/>
      <color rgb="FF000000"/>
      <name val="Times New Roman"/>
      <family val="1"/>
    </font>
    <font>
      <b/>
      <sz val="10"/>
      <color rgb="FFFF0000"/>
      <name val="Times New Roman"/>
      <family val="1"/>
    </font>
    <font>
      <sz val="12"/>
      <color rgb="FF000000"/>
      <name val="Times New Roman"/>
      <family val="1"/>
    </font>
    <font>
      <b/>
      <sz val="8"/>
      <name val="Times New Roman"/>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indexed="4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style="thin"/>
      <right style="thin"/>
      <top style="thin"/>
      <bottom style="double"/>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57"/>
      </left>
      <right style="thin">
        <color indexed="57"/>
      </right>
      <top style="thin">
        <color indexed="57"/>
      </top>
      <bottom style="thin">
        <color indexed="57"/>
      </bottom>
    </border>
    <border>
      <left style="thin">
        <color indexed="57"/>
      </left>
      <right>
        <color indexed="63"/>
      </right>
      <top style="thin">
        <color indexed="57"/>
      </top>
      <bottom style="thin">
        <color indexed="57"/>
      </bottom>
    </border>
    <border>
      <left>
        <color indexed="63"/>
      </left>
      <right style="thin">
        <color indexed="57"/>
      </right>
      <top style="thin">
        <color indexed="57"/>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style="thin"/>
      <right style="thin"/>
      <top style="double"/>
      <bottom>
        <color indexed="63"/>
      </bottom>
    </border>
    <border>
      <left style="double"/>
      <right style="thin"/>
      <top style="double"/>
      <bottom style="thin"/>
    </border>
    <border>
      <left>
        <color indexed="63"/>
      </left>
      <right>
        <color indexed="63"/>
      </right>
      <top>
        <color indexed="63"/>
      </top>
      <bottom style="double"/>
    </border>
    <border>
      <left style="thin"/>
      <right style="double"/>
      <top style="double"/>
      <bottom style="thin"/>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9"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9"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9"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9"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9"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9"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9"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9"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9"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9"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9"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9"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30"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30"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30"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30"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30"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30"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30"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30"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30"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30"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30"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30"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31"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2" fillId="37" borderId="1" applyNumberFormat="0" applyAlignment="0" applyProtection="0"/>
    <xf numFmtId="0" fontId="39" fillId="38" borderId="2" applyNumberFormat="0" applyAlignment="0" applyProtection="0"/>
    <xf numFmtId="0" fontId="39" fillId="38" borderId="2" applyNumberFormat="0" applyAlignment="0" applyProtection="0"/>
    <xf numFmtId="0" fontId="133"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5"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6"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7"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8"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9" fillId="42" borderId="1" applyNumberFormat="0" applyAlignment="0" applyProtection="0"/>
    <xf numFmtId="0" fontId="46" fillId="9" borderId="2" applyNumberFormat="0" applyAlignment="0" applyProtection="0"/>
    <xf numFmtId="0" fontId="46" fillId="9" borderId="2" applyNumberFormat="0" applyAlignment="0" applyProtection="0"/>
    <xf numFmtId="0" fontId="140"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41"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42"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ill="0" applyBorder="0" applyAlignment="0" applyProtection="0"/>
    <xf numFmtId="9" fontId="26"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0" fontId="143"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4"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32">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2" applyNumberFormat="1" applyFont="1" applyFill="1" applyBorder="1" applyAlignment="1" applyProtection="1">
      <alignment horizontal="center" vertical="center"/>
      <protection/>
    </xf>
    <xf numFmtId="49" fontId="0" fillId="47" borderId="0" xfId="144" applyNumberFormat="1" applyFont="1" applyFill="1" applyBorder="1" applyAlignment="1">
      <alignment horizontal="left"/>
      <protection/>
    </xf>
    <xf numFmtId="49" fontId="0" fillId="0" borderId="0" xfId="144" applyNumberFormat="1" applyFont="1">
      <alignment/>
      <protection/>
    </xf>
    <xf numFmtId="49" fontId="0" fillId="0" borderId="0" xfId="144" applyNumberFormat="1">
      <alignment/>
      <protection/>
    </xf>
    <xf numFmtId="49" fontId="0" fillId="0" borderId="0" xfId="144" applyNumberFormat="1" applyFont="1" applyAlignment="1">
      <alignment horizontal="left"/>
      <protection/>
    </xf>
    <xf numFmtId="49" fontId="0" fillId="0" borderId="0" xfId="144" applyNumberFormat="1" applyFont="1" applyBorder="1" applyAlignment="1">
      <alignment wrapText="1"/>
      <protection/>
    </xf>
    <xf numFmtId="49" fontId="15" fillId="0" borderId="0" xfId="144" applyNumberFormat="1" applyFont="1" applyAlignment="1">
      <alignment/>
      <protection/>
    </xf>
    <xf numFmtId="49" fontId="0" fillId="0" borderId="0" xfId="144" applyNumberFormat="1" applyFont="1" applyBorder="1" applyAlignment="1">
      <alignment horizontal="left" wrapText="1"/>
      <protection/>
    </xf>
    <xf numFmtId="49" fontId="18" fillId="0" borderId="0" xfId="144" applyNumberFormat="1" applyFont="1" applyAlignment="1">
      <alignment horizontal="left"/>
      <protection/>
    </xf>
    <xf numFmtId="49" fontId="0" fillId="0" borderId="0" xfId="144" applyNumberFormat="1" applyFont="1" applyFill="1" applyAlignment="1">
      <alignment/>
      <protection/>
    </xf>
    <xf numFmtId="49" fontId="0" fillId="0" borderId="0" xfId="144" applyNumberFormat="1" applyFont="1" applyFill="1" applyAlignment="1">
      <alignment horizontal="center"/>
      <protection/>
    </xf>
    <xf numFmtId="49" fontId="0" fillId="0" borderId="0" xfId="144" applyNumberFormat="1" applyFont="1" applyAlignment="1">
      <alignment horizontal="center"/>
      <protection/>
    </xf>
    <xf numFmtId="49" fontId="0" fillId="0" borderId="0" xfId="144" applyNumberFormat="1" applyFont="1" applyFill="1">
      <alignment/>
      <protection/>
    </xf>
    <xf numFmtId="49" fontId="13" fillId="47" borderId="22" xfId="144" applyNumberFormat="1" applyFont="1" applyFill="1" applyBorder="1" applyAlignment="1">
      <alignment/>
      <protection/>
    </xf>
    <xf numFmtId="49" fontId="7" fillId="0" borderId="20" xfId="144" applyNumberFormat="1" applyFont="1" applyFill="1" applyBorder="1" applyAlignment="1">
      <alignment horizontal="center" vertical="center" wrapText="1"/>
      <protection/>
    </xf>
    <xf numFmtId="49" fontId="53" fillId="48" borderId="20" xfId="144" applyNumberFormat="1" applyFont="1" applyFill="1" applyBorder="1" applyAlignment="1">
      <alignment horizontal="center"/>
      <protection/>
    </xf>
    <xf numFmtId="49" fontId="7" fillId="0" borderId="21" xfId="144" applyNumberFormat="1" applyFont="1" applyFill="1" applyBorder="1" applyAlignment="1">
      <alignment horizontal="center" vertical="center" wrapText="1"/>
      <protection/>
    </xf>
    <xf numFmtId="49" fontId="7" fillId="0" borderId="20" xfId="144" applyNumberFormat="1" applyFont="1" applyBorder="1" applyAlignment="1">
      <alignment horizontal="center" vertical="center" wrapText="1"/>
      <protection/>
    </xf>
    <xf numFmtId="49" fontId="54" fillId="0" borderId="20" xfId="144" applyNumberFormat="1" applyFont="1" applyFill="1" applyBorder="1" applyAlignment="1">
      <alignment horizontal="center" vertical="center" wrapText="1"/>
      <protection/>
    </xf>
    <xf numFmtId="49" fontId="18" fillId="0" borderId="20" xfId="144" applyNumberFormat="1" applyFont="1" applyBorder="1" applyAlignment="1">
      <alignment horizontal="center" vertical="center"/>
      <protection/>
    </xf>
    <xf numFmtId="3" fontId="0" fillId="0" borderId="20" xfId="144" applyNumberFormat="1" applyFont="1" applyBorder="1" applyAlignment="1">
      <alignment horizontal="center" vertical="center"/>
      <protection/>
    </xf>
    <xf numFmtId="3" fontId="0" fillId="0" borderId="20" xfId="144" applyNumberFormat="1" applyFont="1" applyBorder="1" applyAlignment="1">
      <alignment vertical="center"/>
      <protection/>
    </xf>
    <xf numFmtId="49" fontId="0" fillId="0" borderId="0" xfId="144" applyNumberFormat="1" applyAlignment="1">
      <alignment vertical="center"/>
      <protection/>
    </xf>
    <xf numFmtId="3" fontId="52" fillId="3" borderId="20" xfId="144" applyNumberFormat="1" applyFont="1" applyFill="1" applyBorder="1" applyAlignment="1">
      <alignment vertical="center"/>
      <protection/>
    </xf>
    <xf numFmtId="3" fontId="57" fillId="3" borderId="20" xfId="144" applyNumberFormat="1" applyFont="1" applyFill="1" applyBorder="1" applyAlignment="1">
      <alignment vertical="center"/>
      <protection/>
    </xf>
    <xf numFmtId="49" fontId="58" fillId="0" borderId="20" xfId="144" applyNumberFormat="1" applyFont="1" applyBorder="1" applyAlignment="1">
      <alignment horizontal="center" vertical="center"/>
      <protection/>
    </xf>
    <xf numFmtId="3" fontId="25" fillId="44" borderId="20" xfId="144" applyNumberFormat="1" applyFont="1" applyFill="1" applyBorder="1" applyAlignment="1">
      <alignment vertical="center"/>
      <protection/>
    </xf>
    <xf numFmtId="3" fontId="3" fillId="48" borderId="20" xfId="144" applyNumberFormat="1" applyFont="1" applyFill="1" applyBorder="1" applyAlignment="1">
      <alignment horizontal="center" vertical="center"/>
      <protection/>
    </xf>
    <xf numFmtId="3" fontId="3" fillId="48" borderId="20" xfId="144" applyNumberFormat="1" applyFont="1" applyFill="1" applyBorder="1" applyAlignment="1">
      <alignment vertical="center"/>
      <protection/>
    </xf>
    <xf numFmtId="49" fontId="7" fillId="44" borderId="20" xfId="144" applyNumberFormat="1" applyFont="1" applyFill="1" applyBorder="1" applyAlignment="1">
      <alignment horizontal="center" vertical="center"/>
      <protection/>
    </xf>
    <xf numFmtId="49" fontId="7" fillId="44" borderId="20" xfId="144" applyNumberFormat="1" applyFont="1" applyFill="1" applyBorder="1" applyAlignment="1">
      <alignment horizontal="left" vertical="center"/>
      <protection/>
    </xf>
    <xf numFmtId="3" fontId="28" fillId="48" borderId="20" xfId="144" applyNumberFormat="1" applyFont="1" applyFill="1" applyBorder="1" applyAlignment="1">
      <alignment vertical="center"/>
      <protection/>
    </xf>
    <xf numFmtId="3" fontId="28" fillId="0" borderId="20" xfId="144" applyNumberFormat="1" applyFont="1" applyFill="1" applyBorder="1" applyAlignment="1">
      <alignment vertical="center"/>
      <protection/>
    </xf>
    <xf numFmtId="9" fontId="0" fillId="0" borderId="0" xfId="154" applyFont="1" applyAlignment="1">
      <alignment vertical="center"/>
    </xf>
    <xf numFmtId="49" fontId="7" fillId="44" borderId="23" xfId="144" applyNumberFormat="1" applyFont="1" applyFill="1" applyBorder="1" applyAlignment="1">
      <alignment horizontal="center" vertical="center"/>
      <protection/>
    </xf>
    <xf numFmtId="3" fontId="25" fillId="44" borderId="20" xfId="144" applyNumberFormat="1" applyFont="1" applyFill="1" applyBorder="1" applyAlignment="1">
      <alignment vertical="center"/>
      <protection/>
    </xf>
    <xf numFmtId="49" fontId="4" fillId="0" borderId="20" xfId="144" applyNumberFormat="1" applyFont="1" applyBorder="1" applyAlignment="1">
      <alignment horizontal="center" vertical="center"/>
      <protection/>
    </xf>
    <xf numFmtId="49" fontId="4" fillId="47" borderId="20" xfId="144" applyNumberFormat="1" applyFont="1" applyFill="1" applyBorder="1" applyAlignment="1">
      <alignment horizontal="left" vertical="center"/>
      <protection/>
    </xf>
    <xf numFmtId="49" fontId="5" fillId="47" borderId="20" xfId="144" applyNumberFormat="1" applyFont="1" applyFill="1" applyBorder="1" applyAlignment="1">
      <alignment horizontal="left" vertical="center"/>
      <protection/>
    </xf>
    <xf numFmtId="3" fontId="28" fillId="0" borderId="20" xfId="145" applyNumberFormat="1" applyFont="1" applyFill="1" applyBorder="1" applyAlignment="1">
      <alignment vertical="center"/>
      <protection/>
    </xf>
    <xf numFmtId="49" fontId="20" fillId="0" borderId="0" xfId="144" applyNumberFormat="1" applyFont="1" applyAlignment="1">
      <alignment vertical="center"/>
      <protection/>
    </xf>
    <xf numFmtId="49" fontId="4" fillId="47" borderId="20" xfId="144" applyNumberFormat="1" applyFont="1" applyFill="1" applyBorder="1" applyAlignment="1">
      <alignment horizontal="left" vertical="center"/>
      <protection/>
    </xf>
    <xf numFmtId="3" fontId="28" fillId="0" borderId="20" xfId="145" applyNumberFormat="1" applyFont="1" applyFill="1" applyBorder="1" applyAlignment="1">
      <alignment horizontal="center" vertical="center"/>
      <protection/>
    </xf>
    <xf numFmtId="49" fontId="0" fillId="0" borderId="0" xfId="144" applyNumberFormat="1" applyFill="1">
      <alignment/>
      <protection/>
    </xf>
    <xf numFmtId="49" fontId="20" fillId="0" borderId="0" xfId="144" applyNumberFormat="1" applyFont="1">
      <alignment/>
      <protection/>
    </xf>
    <xf numFmtId="49" fontId="28" fillId="0" borderId="0" xfId="144" applyNumberFormat="1" applyFont="1" applyFill="1" applyBorder="1" applyAlignment="1">
      <alignment horizontal="center" wrapText="1"/>
      <protection/>
    </xf>
    <xf numFmtId="49" fontId="59" fillId="0" borderId="0" xfId="144" applyNumberFormat="1" applyFont="1" applyBorder="1">
      <alignment/>
      <protection/>
    </xf>
    <xf numFmtId="49" fontId="60" fillId="0" borderId="0" xfId="144" applyNumberFormat="1" applyFont="1">
      <alignment/>
      <protection/>
    </xf>
    <xf numFmtId="49" fontId="1" fillId="0" borderId="0" xfId="144" applyNumberFormat="1" applyFont="1">
      <alignment/>
      <protection/>
    </xf>
    <xf numFmtId="9" fontId="1" fillId="0" borderId="0" xfId="154" applyFont="1" applyAlignment="1">
      <alignment/>
    </xf>
    <xf numFmtId="49" fontId="61" fillId="0" borderId="0" xfId="144" applyNumberFormat="1" applyFont="1" applyBorder="1">
      <alignment/>
      <protection/>
    </xf>
    <xf numFmtId="49" fontId="25" fillId="0" borderId="0" xfId="144" applyNumberFormat="1" applyFont="1" applyBorder="1" applyAlignment="1">
      <alignment horizontal="center" wrapText="1"/>
      <protection/>
    </xf>
    <xf numFmtId="49" fontId="25" fillId="0" borderId="0" xfId="144" applyNumberFormat="1" applyFont="1" applyFill="1" applyBorder="1" applyAlignment="1">
      <alignment horizontal="center" wrapText="1"/>
      <protection/>
    </xf>
    <xf numFmtId="49" fontId="62" fillId="0" borderId="0" xfId="144" applyNumberFormat="1" applyFont="1" applyBorder="1">
      <alignment/>
      <protection/>
    </xf>
    <xf numFmtId="49" fontId="63" fillId="0" borderId="0" xfId="144" applyNumberFormat="1" applyFont="1" applyBorder="1" applyAlignment="1">
      <alignment wrapText="1"/>
      <protection/>
    </xf>
    <xf numFmtId="49" fontId="2" fillId="0" borderId="0" xfId="144" applyNumberFormat="1" applyFont="1" applyBorder="1">
      <alignment/>
      <protection/>
    </xf>
    <xf numFmtId="49" fontId="40" fillId="0" borderId="0" xfId="144" applyNumberFormat="1" applyFont="1" applyBorder="1" applyAlignment="1">
      <alignment horizontal="center" wrapText="1"/>
      <protection/>
    </xf>
    <xf numFmtId="49" fontId="40" fillId="0" borderId="0" xfId="144" applyNumberFormat="1" applyFont="1" applyFill="1" applyBorder="1" applyAlignment="1">
      <alignment horizontal="center" wrapText="1"/>
      <protection/>
    </xf>
    <xf numFmtId="49" fontId="64" fillId="0" borderId="0" xfId="144" applyNumberFormat="1" applyFont="1" applyBorder="1">
      <alignment/>
      <protection/>
    </xf>
    <xf numFmtId="49" fontId="28" fillId="0" borderId="0" xfId="144" applyNumberFormat="1" applyFont="1">
      <alignment/>
      <protection/>
    </xf>
    <xf numFmtId="49" fontId="28" fillId="0" borderId="0" xfId="144" applyNumberFormat="1" applyFont="1" applyFill="1">
      <alignment/>
      <protection/>
    </xf>
    <xf numFmtId="49" fontId="28" fillId="47" borderId="0" xfId="144" applyNumberFormat="1" applyFont="1" applyFill="1">
      <alignment/>
      <protection/>
    </xf>
    <xf numFmtId="0" fontId="25" fillId="0" borderId="0" xfId="144" applyFont="1" applyAlignment="1">
      <alignment horizontal="center"/>
      <protection/>
    </xf>
    <xf numFmtId="49" fontId="25" fillId="47" borderId="0" xfId="144" applyNumberFormat="1" applyFont="1" applyFill="1" applyAlignment="1">
      <alignment horizontal="center"/>
      <protection/>
    </xf>
    <xf numFmtId="0" fontId="66" fillId="0" borderId="0" xfId="144" applyFont="1" applyAlignment="1">
      <alignment/>
      <protection/>
    </xf>
    <xf numFmtId="0" fontId="3" fillId="0" borderId="0" xfId="144" applyFont="1" applyAlignment="1">
      <alignment/>
      <protection/>
    </xf>
    <xf numFmtId="49" fontId="31" fillId="0" borderId="0" xfId="144" applyNumberFormat="1" applyFont="1">
      <alignment/>
      <protection/>
    </xf>
    <xf numFmtId="3" fontId="0" fillId="0" borderId="0" xfId="144" applyNumberFormat="1" applyFont="1" applyFill="1">
      <alignment/>
      <protection/>
    </xf>
    <xf numFmtId="49" fontId="3" fillId="0" borderId="0" xfId="144" applyNumberFormat="1" applyFont="1" applyFill="1" applyAlignment="1">
      <alignment wrapText="1"/>
      <protection/>
    </xf>
    <xf numFmtId="49" fontId="0" fillId="0" borderId="0" xfId="144" applyNumberFormat="1" applyFont="1" applyFill="1" applyBorder="1" applyAlignment="1">
      <alignment/>
      <protection/>
    </xf>
    <xf numFmtId="49" fontId="0" fillId="0" borderId="0" xfId="144" applyNumberFormat="1" applyFont="1" applyFill="1" applyBorder="1">
      <alignment/>
      <protection/>
    </xf>
    <xf numFmtId="49" fontId="19" fillId="0" borderId="22" xfId="144" applyNumberFormat="1" applyFont="1" applyFill="1" applyBorder="1" applyAlignment="1">
      <alignment/>
      <protection/>
    </xf>
    <xf numFmtId="49" fontId="5" fillId="0" borderId="22" xfId="144" applyNumberFormat="1" applyFont="1" applyFill="1" applyBorder="1" applyAlignment="1">
      <alignment horizontal="center"/>
      <protection/>
    </xf>
    <xf numFmtId="49" fontId="0" fillId="0" borderId="0" xfId="144" applyNumberFormat="1" applyFill="1" applyBorder="1">
      <alignment/>
      <protection/>
    </xf>
    <xf numFmtId="49" fontId="6" fillId="0" borderId="20" xfId="144" applyNumberFormat="1" applyFont="1" applyFill="1" applyBorder="1" applyAlignment="1">
      <alignment horizontal="center" vertical="center" wrapText="1"/>
      <protection/>
    </xf>
    <xf numFmtId="49" fontId="19" fillId="0" borderId="20" xfId="144" applyNumberFormat="1" applyFont="1" applyFill="1" applyBorder="1" applyAlignment="1">
      <alignment horizontal="center" vertical="center" wrapText="1"/>
      <protection/>
    </xf>
    <xf numFmtId="3" fontId="29" fillId="3" borderId="20" xfId="144" applyNumberFormat="1" applyFont="1" applyFill="1" applyBorder="1" applyAlignment="1">
      <alignment horizontal="center" vertical="center" wrapText="1"/>
      <protection/>
    </xf>
    <xf numFmtId="3" fontId="69" fillId="3" borderId="20" xfId="144" applyNumberFormat="1" applyFont="1" applyFill="1" applyBorder="1" applyAlignment="1">
      <alignment horizontal="center" vertical="center" wrapText="1"/>
      <protection/>
    </xf>
    <xf numFmtId="3" fontId="6" fillId="44" borderId="20" xfId="144" applyNumberFormat="1" applyFont="1" applyFill="1" applyBorder="1" applyAlignment="1">
      <alignment horizontal="center" vertical="center" wrapText="1"/>
      <protection/>
    </xf>
    <xf numFmtId="49" fontId="7" fillId="0" borderId="20" xfId="144" applyNumberFormat="1" applyFont="1" applyFill="1" applyBorder="1" applyAlignment="1">
      <alignment horizontal="center"/>
      <protection/>
    </xf>
    <xf numFmtId="49" fontId="7" fillId="0" borderId="20" xfId="144" applyNumberFormat="1" applyFont="1" applyFill="1" applyBorder="1" applyAlignment="1">
      <alignment horizontal="left"/>
      <protection/>
    </xf>
    <xf numFmtId="3" fontId="5" fillId="44" borderId="20" xfId="144" applyNumberFormat="1" applyFont="1" applyFill="1" applyBorder="1" applyAlignment="1">
      <alignment horizontal="center" vertical="center" wrapText="1"/>
      <protection/>
    </xf>
    <xf numFmtId="3" fontId="5" fillId="0" borderId="20" xfId="144" applyNumberFormat="1" applyFont="1" applyFill="1" applyBorder="1" applyAlignment="1">
      <alignment horizontal="center" vertical="center" wrapText="1"/>
      <protection/>
    </xf>
    <xf numFmtId="9" fontId="0" fillId="0" borderId="0" xfId="154" applyFont="1" applyFill="1" applyAlignment="1">
      <alignment/>
    </xf>
    <xf numFmtId="49" fontId="7" fillId="44" borderId="23" xfId="144" applyNumberFormat="1" applyFont="1" applyFill="1" applyBorder="1" applyAlignment="1">
      <alignment horizontal="center"/>
      <protection/>
    </xf>
    <xf numFmtId="49" fontId="7" fillId="44" borderId="20" xfId="144" applyNumberFormat="1" applyFont="1" applyFill="1" applyBorder="1" applyAlignment="1">
      <alignment horizontal="left"/>
      <protection/>
    </xf>
    <xf numFmtId="49" fontId="4" fillId="0" borderId="23" xfId="144" applyNumberFormat="1" applyFont="1" applyFill="1" applyBorder="1" applyAlignment="1">
      <alignment horizontal="center"/>
      <protection/>
    </xf>
    <xf numFmtId="49" fontId="4" fillId="47" borderId="20" xfId="144" applyNumberFormat="1" applyFont="1" applyFill="1" applyBorder="1" applyAlignment="1">
      <alignment horizontal="left"/>
      <protection/>
    </xf>
    <xf numFmtId="3" fontId="5" fillId="47" borderId="20" xfId="144" applyNumberFormat="1" applyFont="1" applyFill="1" applyBorder="1" applyAlignment="1">
      <alignment horizontal="center" vertical="center" wrapText="1"/>
      <protection/>
    </xf>
    <xf numFmtId="49" fontId="5" fillId="47" borderId="20" xfId="144" applyNumberFormat="1" applyFont="1" applyFill="1" applyBorder="1" applyAlignment="1">
      <alignment horizontal="left"/>
      <protection/>
    </xf>
    <xf numFmtId="49" fontId="6" fillId="0" borderId="19" xfId="144" applyNumberFormat="1" applyFont="1" applyFill="1" applyBorder="1" applyAlignment="1">
      <alignment horizontal="center"/>
      <protection/>
    </xf>
    <xf numFmtId="49" fontId="6" fillId="0" borderId="19" xfId="144" applyNumberFormat="1" applyFont="1" applyFill="1" applyBorder="1" applyAlignment="1">
      <alignment horizontal="left"/>
      <protection/>
    </xf>
    <xf numFmtId="3" fontId="5" fillId="0" borderId="19" xfId="144" applyNumberFormat="1" applyFont="1" applyFill="1" applyBorder="1" applyAlignment="1">
      <alignment horizontal="center" vertical="center" wrapText="1"/>
      <protection/>
    </xf>
    <xf numFmtId="49" fontId="15" fillId="0" borderId="0" xfId="144" applyNumberFormat="1" applyFont="1" applyFill="1" applyBorder="1" applyAlignment="1">
      <alignment vertical="center" wrapText="1"/>
      <protection/>
    </xf>
    <xf numFmtId="49" fontId="70" fillId="0" borderId="0" xfId="144" applyNumberFormat="1" applyFont="1" applyFill="1">
      <alignment/>
      <protection/>
    </xf>
    <xf numFmtId="49" fontId="4" fillId="0" borderId="0" xfId="144" applyNumberFormat="1" applyFont="1" applyFill="1">
      <alignment/>
      <protection/>
    </xf>
    <xf numFmtId="49" fontId="0" fillId="47" borderId="0" xfId="144" applyNumberFormat="1" applyFont="1" applyFill="1">
      <alignment/>
      <protection/>
    </xf>
    <xf numFmtId="49" fontId="3" fillId="47" borderId="0" xfId="144" applyNumberFormat="1" applyFont="1" applyFill="1" applyAlignment="1">
      <alignment horizontal="center"/>
      <protection/>
    </xf>
    <xf numFmtId="49" fontId="22" fillId="0" borderId="0" xfId="144" applyNumberFormat="1" applyFont="1" applyFill="1">
      <alignment/>
      <protection/>
    </xf>
    <xf numFmtId="49" fontId="3" fillId="0" borderId="0" xfId="144" applyNumberFormat="1" applyFont="1" applyFill="1">
      <alignment/>
      <protection/>
    </xf>
    <xf numFmtId="49" fontId="13" fillId="0" borderId="0" xfId="144" applyNumberFormat="1" applyFont="1" applyFill="1" applyAlignment="1">
      <alignment/>
      <protection/>
    </xf>
    <xf numFmtId="49" fontId="13" fillId="0" borderId="0" xfId="144" applyNumberFormat="1" applyFont="1" applyFill="1" applyAlignment="1">
      <alignment wrapText="1"/>
      <protection/>
    </xf>
    <xf numFmtId="49" fontId="13" fillId="0" borderId="0" xfId="144" applyNumberFormat="1" applyFont="1" applyFill="1" applyAlignment="1">
      <alignment horizontal="left" wrapText="1"/>
      <protection/>
    </xf>
    <xf numFmtId="49" fontId="0" fillId="0" borderId="0" xfId="144" applyNumberFormat="1" applyAlignment="1">
      <alignment horizontal="left"/>
      <protection/>
    </xf>
    <xf numFmtId="49" fontId="0" fillId="0" borderId="0" xfId="144" applyNumberFormat="1" applyFont="1" applyBorder="1" applyAlignment="1">
      <alignment horizontal="left"/>
      <protection/>
    </xf>
    <xf numFmtId="49" fontId="13" fillId="0" borderId="20" xfId="144" applyNumberFormat="1" applyFont="1" applyBorder="1" applyAlignment="1">
      <alignment horizontal="center"/>
      <protection/>
    </xf>
    <xf numFmtId="3" fontId="4" fillId="4" borderId="20" xfId="145" applyNumberFormat="1" applyFont="1" applyFill="1" applyBorder="1" applyAlignment="1">
      <alignment horizontal="center" vertical="center"/>
      <protection/>
    </xf>
    <xf numFmtId="3" fontId="32" fillId="47" borderId="20" xfId="144" applyNumberFormat="1" applyFont="1" applyFill="1" applyBorder="1" applyAlignment="1">
      <alignment horizontal="center" vertical="center"/>
      <protection/>
    </xf>
    <xf numFmtId="3" fontId="17" fillId="3" borderId="20" xfId="144" applyNumberFormat="1" applyFont="1" applyFill="1" applyBorder="1" applyAlignment="1">
      <alignment horizontal="center" vertical="center"/>
      <protection/>
    </xf>
    <xf numFmtId="3" fontId="34" fillId="3" borderId="20" xfId="144" applyNumberFormat="1" applyFont="1" applyFill="1" applyBorder="1" applyAlignment="1">
      <alignment horizontal="center" vertical="center"/>
      <protection/>
    </xf>
    <xf numFmtId="3" fontId="7" fillId="44" borderId="20" xfId="144" applyNumberFormat="1" applyFont="1" applyFill="1" applyBorder="1" applyAlignment="1">
      <alignment horizontal="center" vertical="center"/>
      <protection/>
    </xf>
    <xf numFmtId="3" fontId="7" fillId="44" borderId="20" xfId="144" applyNumberFormat="1" applyFont="1" applyFill="1" applyBorder="1" applyAlignment="1">
      <alignment horizontal="center" vertical="center"/>
      <protection/>
    </xf>
    <xf numFmtId="3" fontId="7" fillId="4" borderId="20" xfId="145" applyNumberFormat="1" applyFont="1" applyFill="1" applyBorder="1" applyAlignment="1">
      <alignment horizontal="center" vertical="center"/>
      <protection/>
    </xf>
    <xf numFmtId="49" fontId="7" fillId="0" borderId="20" xfId="144" applyNumberFormat="1" applyFont="1" applyBorder="1" applyAlignment="1">
      <alignment horizontal="center" vertical="center"/>
      <protection/>
    </xf>
    <xf numFmtId="49" fontId="7" fillId="47" borderId="20" xfId="144" applyNumberFormat="1" applyFont="1" applyFill="1" applyBorder="1" applyAlignment="1">
      <alignment horizontal="left" vertical="center"/>
      <protection/>
    </xf>
    <xf numFmtId="3" fontId="4" fillId="47" borderId="20" xfId="144" applyNumberFormat="1" applyFont="1" applyFill="1" applyBorder="1" applyAlignment="1">
      <alignment horizontal="center" vertical="center"/>
      <protection/>
    </xf>
    <xf numFmtId="3" fontId="4" fillId="44" borderId="20" xfId="144" applyNumberFormat="1" applyFont="1" applyFill="1" applyBorder="1" applyAlignment="1">
      <alignment horizontal="center" vertical="center"/>
      <protection/>
    </xf>
    <xf numFmtId="49" fontId="4" fillId="0" borderId="23" xfId="144" applyNumberFormat="1" applyFont="1" applyBorder="1" applyAlignment="1">
      <alignment horizontal="center" vertical="center"/>
      <protection/>
    </xf>
    <xf numFmtId="49" fontId="0" fillId="0" borderId="0" xfId="144" applyNumberFormat="1" applyFont="1" applyAlignment="1">
      <alignment vertical="center"/>
      <protection/>
    </xf>
    <xf numFmtId="3" fontId="4" fillId="0" borderId="20" xfId="144" applyNumberFormat="1" applyFont="1" applyFill="1" applyBorder="1" applyAlignment="1">
      <alignment horizontal="center" vertical="center"/>
      <protection/>
    </xf>
    <xf numFmtId="3" fontId="4" fillId="47" borderId="20" xfId="145" applyNumberFormat="1" applyFont="1" applyFill="1" applyBorder="1" applyAlignment="1">
      <alignment horizontal="center" vertical="center"/>
      <protection/>
    </xf>
    <xf numFmtId="49" fontId="4" fillId="47" borderId="23" xfId="144" applyNumberFormat="1" applyFont="1" applyFill="1" applyBorder="1" applyAlignment="1">
      <alignment horizontal="center" vertical="center"/>
      <protection/>
    </xf>
    <xf numFmtId="9" fontId="20" fillId="0" borderId="0" xfId="154" applyFont="1" applyAlignment="1">
      <alignment vertical="center"/>
    </xf>
    <xf numFmtId="49" fontId="4" fillId="0" borderId="0" xfId="144" applyNumberFormat="1" applyFont="1" applyBorder="1" applyAlignment="1">
      <alignment horizontal="center"/>
      <protection/>
    </xf>
    <xf numFmtId="49" fontId="4" fillId="47" borderId="0" xfId="144" applyNumberFormat="1" applyFont="1" applyFill="1" applyBorder="1" applyAlignment="1">
      <alignment horizontal="left"/>
      <protection/>
    </xf>
    <xf numFmtId="49" fontId="0" fillId="0" borderId="0" xfId="144" applyNumberFormat="1" applyFont="1" applyFill="1" applyBorder="1" applyAlignment="1">
      <alignment horizontal="center"/>
      <protection/>
    </xf>
    <xf numFmtId="3" fontId="4" fillId="47" borderId="19" xfId="145" applyNumberFormat="1" applyFont="1" applyFill="1" applyBorder="1" applyAlignment="1">
      <alignment horizontal="center" vertical="center"/>
      <protection/>
    </xf>
    <xf numFmtId="9" fontId="0" fillId="0" borderId="0" xfId="154" applyFont="1" applyAlignment="1">
      <alignment/>
    </xf>
    <xf numFmtId="49" fontId="28" fillId="0" borderId="0" xfId="144" applyNumberFormat="1" applyFont="1" applyBorder="1" applyAlignment="1">
      <alignment wrapText="1"/>
      <protection/>
    </xf>
    <xf numFmtId="3" fontId="4" fillId="47" borderId="0" xfId="145" applyNumberFormat="1" applyFont="1" applyFill="1" applyBorder="1" applyAlignment="1">
      <alignment horizontal="center" vertical="center"/>
      <protection/>
    </xf>
    <xf numFmtId="49" fontId="28" fillId="0" borderId="0" xfId="144" applyNumberFormat="1" applyFont="1" applyAlignment="1">
      <alignment wrapText="1"/>
      <protection/>
    </xf>
    <xf numFmtId="49" fontId="37" fillId="0" borderId="0" xfId="144" applyNumberFormat="1" applyFont="1">
      <alignment/>
      <protection/>
    </xf>
    <xf numFmtId="49" fontId="37" fillId="0" borderId="0" xfId="144" applyNumberFormat="1" applyFont="1" applyAlignment="1">
      <alignment wrapText="1"/>
      <protection/>
    </xf>
    <xf numFmtId="49" fontId="3" fillId="47" borderId="0" xfId="144" applyNumberFormat="1" applyFont="1" applyFill="1" applyAlignment="1">
      <alignment/>
      <protection/>
    </xf>
    <xf numFmtId="49" fontId="72" fillId="0" borderId="0" xfId="144" applyNumberFormat="1" applyFont="1">
      <alignment/>
      <protection/>
    </xf>
    <xf numFmtId="49" fontId="13" fillId="0" borderId="0" xfId="144" applyNumberFormat="1" applyFont="1" applyBorder="1" applyAlignment="1">
      <alignment wrapText="1"/>
      <protection/>
    </xf>
    <xf numFmtId="49" fontId="0" fillId="0" borderId="0" xfId="146" applyNumberFormat="1" applyFont="1" applyAlignment="1">
      <alignment horizontal="left"/>
      <protection/>
    </xf>
    <xf numFmtId="49" fontId="14" fillId="0" borderId="0" xfId="146" applyNumberFormat="1" applyFont="1" applyAlignment="1">
      <alignment wrapText="1"/>
      <protection/>
    </xf>
    <xf numFmtId="49" fontId="3" fillId="47" borderId="0" xfId="146" applyNumberFormat="1" applyFont="1" applyFill="1" applyBorder="1" applyAlignment="1">
      <alignment horizontal="left"/>
      <protection/>
    </xf>
    <xf numFmtId="49" fontId="0" fillId="47" borderId="0" xfId="146" applyNumberFormat="1" applyFont="1" applyFill="1" applyBorder="1" applyAlignment="1">
      <alignment horizontal="left"/>
      <protection/>
    </xf>
    <xf numFmtId="49" fontId="26" fillId="0" borderId="0" xfId="146" applyNumberFormat="1" applyFont="1">
      <alignment/>
      <protection/>
    </xf>
    <xf numFmtId="49" fontId="0" fillId="47" borderId="0" xfId="146" applyNumberFormat="1" applyFont="1" applyFill="1" applyBorder="1" applyAlignment="1">
      <alignment/>
      <protection/>
    </xf>
    <xf numFmtId="49" fontId="3" fillId="0" borderId="0" xfId="146" applyNumberFormat="1" applyFont="1" applyBorder="1" applyAlignment="1">
      <alignment horizontal="left"/>
      <protection/>
    </xf>
    <xf numFmtId="49" fontId="0" fillId="0" borderId="0" xfId="146" applyNumberFormat="1" applyFont="1" applyBorder="1" applyAlignment="1">
      <alignment horizontal="left"/>
      <protection/>
    </xf>
    <xf numFmtId="49" fontId="0" fillId="0" borderId="0" xfId="146" applyNumberFormat="1" applyFont="1" applyBorder="1" applyAlignment="1">
      <alignment/>
      <protection/>
    </xf>
    <xf numFmtId="49" fontId="18" fillId="0" borderId="22" xfId="146" applyNumberFormat="1" applyFont="1" applyBorder="1" applyAlignment="1">
      <alignment horizontal="left"/>
      <protection/>
    </xf>
    <xf numFmtId="49" fontId="3" fillId="0" borderId="22" xfId="146" applyNumberFormat="1" applyFont="1" applyBorder="1" applyAlignment="1">
      <alignment horizontal="left"/>
      <protection/>
    </xf>
    <xf numFmtId="49" fontId="26" fillId="0" borderId="0" xfId="146" applyNumberFormat="1" applyFont="1" applyFill="1">
      <alignment/>
      <protection/>
    </xf>
    <xf numFmtId="49" fontId="26" fillId="0" borderId="0" xfId="146" applyNumberFormat="1" applyFont="1" applyAlignment="1">
      <alignment vertical="center"/>
      <protection/>
    </xf>
    <xf numFmtId="49" fontId="6" fillId="47" borderId="20" xfId="146" applyNumberFormat="1" applyFont="1" applyFill="1" applyBorder="1" applyAlignment="1">
      <alignment horizontal="left" vertical="center"/>
      <protection/>
    </xf>
    <xf numFmtId="49" fontId="1" fillId="0" borderId="0" xfId="146" applyNumberFormat="1" applyFont="1">
      <alignment/>
      <protection/>
    </xf>
    <xf numFmtId="49" fontId="28" fillId="0" borderId="0" xfId="146" applyNumberFormat="1" applyFont="1" applyBorder="1" applyAlignment="1">
      <alignment/>
      <protection/>
    </xf>
    <xf numFmtId="49" fontId="79" fillId="0" borderId="0" xfId="146" applyNumberFormat="1" applyFont="1">
      <alignment/>
      <protection/>
    </xf>
    <xf numFmtId="49" fontId="25" fillId="0" borderId="0" xfId="146" applyNumberFormat="1" applyFont="1" applyBorder="1" applyAlignment="1">
      <alignment/>
      <protection/>
    </xf>
    <xf numFmtId="49" fontId="5" fillId="0" borderId="0" xfId="146" applyNumberFormat="1" applyFont="1">
      <alignment/>
      <protection/>
    </xf>
    <xf numFmtId="49" fontId="28" fillId="0" borderId="0" xfId="146" applyNumberFormat="1" applyFont="1" applyAlignment="1">
      <alignment horizontal="center"/>
      <protection/>
    </xf>
    <xf numFmtId="49" fontId="28" fillId="0" borderId="0" xfId="146" applyNumberFormat="1" applyFont="1">
      <alignment/>
      <protection/>
    </xf>
    <xf numFmtId="49" fontId="79" fillId="0" borderId="0" xfId="146" applyNumberFormat="1" applyFont="1" applyAlignment="1">
      <alignment horizontal="center"/>
      <protection/>
    </xf>
    <xf numFmtId="49" fontId="13" fillId="0" borderId="0" xfId="146" applyNumberFormat="1" applyFont="1" applyBorder="1" applyAlignment="1">
      <alignment wrapText="1"/>
      <protection/>
    </xf>
    <xf numFmtId="49" fontId="81" fillId="0" borderId="0" xfId="146" applyNumberFormat="1" applyFont="1">
      <alignment/>
      <protection/>
    </xf>
    <xf numFmtId="9" fontId="26" fillId="0" borderId="0" xfId="154" applyFont="1" applyAlignment="1">
      <alignment/>
    </xf>
    <xf numFmtId="3" fontId="0" fillId="47" borderId="0" xfId="146" applyNumberFormat="1" applyFont="1" applyFill="1" applyBorder="1" applyAlignment="1">
      <alignment/>
      <protection/>
    </xf>
    <xf numFmtId="0" fontId="26" fillId="0" borderId="0" xfId="146">
      <alignment/>
      <protection/>
    </xf>
    <xf numFmtId="0" fontId="0" fillId="0" borderId="0" xfId="146" applyFont="1" applyAlignment="1">
      <alignment horizontal="left"/>
      <protection/>
    </xf>
    <xf numFmtId="0" fontId="0" fillId="0" borderId="0" xfId="146" applyFont="1" applyBorder="1" applyAlignment="1">
      <alignment/>
      <protection/>
    </xf>
    <xf numFmtId="0" fontId="0" fillId="0" borderId="0" xfId="146" applyFont="1" applyBorder="1" applyAlignment="1">
      <alignment horizontal="left"/>
      <protection/>
    </xf>
    <xf numFmtId="0" fontId="26" fillId="0" borderId="0" xfId="146" applyFont="1">
      <alignment/>
      <protection/>
    </xf>
    <xf numFmtId="0" fontId="6" fillId="0" borderId="20" xfId="146" applyFont="1" applyBorder="1" applyAlignment="1">
      <alignment horizontal="center" vertical="center"/>
      <protection/>
    </xf>
    <xf numFmtId="0" fontId="6" fillId="47" borderId="20" xfId="146" applyFont="1" applyFill="1" applyBorder="1" applyAlignment="1">
      <alignment horizontal="left" vertical="center"/>
      <protection/>
    </xf>
    <xf numFmtId="9" fontId="26" fillId="0" borderId="0" xfId="154" applyFont="1" applyAlignment="1">
      <alignment vertical="center"/>
    </xf>
    <xf numFmtId="0" fontId="5" fillId="0" borderId="23" xfId="146" applyFont="1" applyBorder="1" applyAlignment="1">
      <alignment horizontal="center" vertical="center"/>
      <protection/>
    </xf>
    <xf numFmtId="0" fontId="26" fillId="0" borderId="0" xfId="146" applyFont="1" applyAlignment="1">
      <alignment vertical="center"/>
      <protection/>
    </xf>
    <xf numFmtId="0" fontId="1" fillId="0" borderId="0" xfId="146" applyFont="1">
      <alignment/>
      <protection/>
    </xf>
    <xf numFmtId="0" fontId="25" fillId="0" borderId="0" xfId="146" applyFont="1" applyBorder="1" applyAlignment="1">
      <alignment horizontal="center" wrapText="1"/>
      <protection/>
    </xf>
    <xf numFmtId="0" fontId="28" fillId="0" borderId="0" xfId="146" applyFont="1" applyBorder="1" applyAlignment="1">
      <alignment wrapText="1"/>
      <protection/>
    </xf>
    <xf numFmtId="0" fontId="25" fillId="0" borderId="0" xfId="146" applyNumberFormat="1" applyFont="1" applyBorder="1" applyAlignment="1">
      <alignment/>
      <protection/>
    </xf>
    <xf numFmtId="0" fontId="79" fillId="0" borderId="0" xfId="146" applyFont="1">
      <alignment/>
      <protection/>
    </xf>
    <xf numFmtId="0" fontId="25" fillId="0" borderId="0" xfId="146" applyNumberFormat="1" applyFont="1" applyBorder="1" applyAlignment="1">
      <alignment horizontal="center"/>
      <protection/>
    </xf>
    <xf numFmtId="0" fontId="5" fillId="0" borderId="0" xfId="146" applyFont="1">
      <alignment/>
      <protection/>
    </xf>
    <xf numFmtId="0" fontId="28" fillId="0" borderId="0" xfId="146" applyFont="1">
      <alignment/>
      <protection/>
    </xf>
    <xf numFmtId="0" fontId="25" fillId="0" borderId="0" xfId="144" applyFont="1" applyAlignment="1">
      <alignment/>
      <protection/>
    </xf>
    <xf numFmtId="49" fontId="19" fillId="0" borderId="0" xfId="146" applyNumberFormat="1" applyFont="1">
      <alignment/>
      <protection/>
    </xf>
    <xf numFmtId="49" fontId="4" fillId="47" borderId="0" xfId="146" applyNumberFormat="1" applyFont="1" applyFill="1" applyBorder="1" applyAlignment="1">
      <alignment horizontal="left"/>
      <protection/>
    </xf>
    <xf numFmtId="49" fontId="4" fillId="0" borderId="0" xfId="146" applyNumberFormat="1" applyFont="1" applyBorder="1" applyAlignment="1">
      <alignment horizontal="left"/>
      <protection/>
    </xf>
    <xf numFmtId="49" fontId="0" fillId="0" borderId="22" xfId="146" applyNumberFormat="1" applyFont="1" applyBorder="1" applyAlignment="1">
      <alignment/>
      <protection/>
    </xf>
    <xf numFmtId="49" fontId="6" fillId="0" borderId="20" xfId="146" applyNumberFormat="1" applyFont="1" applyFill="1" applyBorder="1" applyAlignment="1">
      <alignment horizontal="center" vertical="center" wrapText="1"/>
      <protection/>
    </xf>
    <xf numFmtId="49" fontId="5" fillId="0" borderId="24" xfId="146" applyNumberFormat="1" applyFont="1" applyFill="1" applyBorder="1">
      <alignment/>
      <protection/>
    </xf>
    <xf numFmtId="49" fontId="5" fillId="0" borderId="0" xfId="146" applyNumberFormat="1" applyFont="1" applyFill="1">
      <alignment/>
      <protection/>
    </xf>
    <xf numFmtId="49" fontId="24" fillId="0" borderId="0" xfId="146" applyNumberFormat="1" applyFont="1" applyFill="1">
      <alignment/>
      <protection/>
    </xf>
    <xf numFmtId="49" fontId="6" fillId="0" borderId="25" xfId="146" applyNumberFormat="1" applyFont="1" applyFill="1" applyBorder="1" applyAlignment="1">
      <alignment horizontal="center" vertical="center" wrapText="1"/>
      <protection/>
    </xf>
    <xf numFmtId="49" fontId="19" fillId="0" borderId="20" xfId="146" applyNumberFormat="1" applyFont="1" applyFill="1" applyBorder="1" applyAlignment="1">
      <alignment horizontal="center" vertical="center"/>
      <protection/>
    </xf>
    <xf numFmtId="49" fontId="19" fillId="0" borderId="20" xfId="146" applyNumberFormat="1" applyFont="1" applyBorder="1" applyAlignment="1">
      <alignment horizontal="center" vertical="center"/>
      <protection/>
    </xf>
    <xf numFmtId="49" fontId="5" fillId="0" borderId="0" xfId="146" applyNumberFormat="1" applyFont="1" applyAlignment="1">
      <alignment vertical="center"/>
      <protection/>
    </xf>
    <xf numFmtId="3" fontId="29" fillId="3" borderId="20" xfId="146" applyNumberFormat="1" applyFont="1" applyFill="1" applyBorder="1" applyAlignment="1">
      <alignment horizontal="center" vertical="center"/>
      <protection/>
    </xf>
    <xf numFmtId="3" fontId="69" fillId="3" borderId="20" xfId="146" applyNumberFormat="1" applyFont="1" applyFill="1" applyBorder="1" applyAlignment="1">
      <alignment horizontal="center" vertical="center"/>
      <protection/>
    </xf>
    <xf numFmtId="3" fontId="29" fillId="4" borderId="20" xfId="146" applyNumberFormat="1" applyFont="1" applyFill="1" applyBorder="1" applyAlignment="1">
      <alignment horizontal="center" vertical="center"/>
      <protection/>
    </xf>
    <xf numFmtId="3" fontId="6" fillId="44" borderId="20" xfId="146" applyNumberFormat="1" applyFont="1" applyFill="1" applyBorder="1" applyAlignment="1">
      <alignment horizontal="center" vertical="center"/>
      <protection/>
    </xf>
    <xf numFmtId="49" fontId="6" fillId="0" borderId="20" xfId="146" applyNumberFormat="1" applyFont="1" applyBorder="1" applyAlignment="1">
      <alignment horizontal="center" vertical="center"/>
      <protection/>
    </xf>
    <xf numFmtId="3" fontId="5" fillId="47" borderId="20" xfId="146" applyNumberFormat="1" applyFont="1" applyFill="1" applyBorder="1" applyAlignment="1">
      <alignment horizontal="center" vertical="center"/>
      <protection/>
    </xf>
    <xf numFmtId="49" fontId="6" fillId="0" borderId="23" xfId="146" applyNumberFormat="1" applyFont="1" applyBorder="1" applyAlignment="1">
      <alignment horizontal="center" vertical="center"/>
      <protection/>
    </xf>
    <xf numFmtId="49" fontId="5" fillId="0" borderId="23" xfId="146" applyNumberFormat="1" applyFont="1" applyBorder="1" applyAlignment="1">
      <alignment horizontal="center" vertical="center"/>
      <protection/>
    </xf>
    <xf numFmtId="3" fontId="5" fillId="0" borderId="20" xfId="146" applyNumberFormat="1" applyFont="1" applyBorder="1" applyAlignment="1">
      <alignment horizontal="center" vertical="center"/>
      <protection/>
    </xf>
    <xf numFmtId="49" fontId="87" fillId="0" borderId="0" xfId="146" applyNumberFormat="1" applyFont="1">
      <alignment/>
      <protection/>
    </xf>
    <xf numFmtId="49" fontId="26" fillId="0" borderId="0" xfId="146" applyNumberFormat="1">
      <alignment/>
      <protection/>
    </xf>
    <xf numFmtId="49" fontId="28" fillId="0" borderId="0" xfId="146" applyNumberFormat="1" applyFont="1" applyBorder="1" applyAlignment="1">
      <alignment wrapText="1"/>
      <protection/>
    </xf>
    <xf numFmtId="49" fontId="21" fillId="0" borderId="0" xfId="146" applyNumberFormat="1" applyFont="1">
      <alignment/>
      <protection/>
    </xf>
    <xf numFmtId="49" fontId="31" fillId="0" borderId="0" xfId="146" applyNumberFormat="1" applyFont="1">
      <alignment/>
      <protection/>
    </xf>
    <xf numFmtId="49" fontId="31" fillId="0" borderId="0" xfId="146" applyNumberFormat="1" applyFont="1" applyAlignment="1">
      <alignment horizontal="center"/>
      <protection/>
    </xf>
    <xf numFmtId="0" fontId="4" fillId="0" borderId="0" xfId="146" applyNumberFormat="1" applyFont="1" applyAlignment="1">
      <alignment horizontal="left"/>
      <protection/>
    </xf>
    <xf numFmtId="0" fontId="5" fillId="0" borderId="0" xfId="146" applyFont="1" applyAlignment="1">
      <alignment/>
      <protection/>
    </xf>
    <xf numFmtId="3" fontId="5" fillId="0" borderId="0" xfId="146" applyNumberFormat="1" applyFont="1">
      <alignment/>
      <protection/>
    </xf>
    <xf numFmtId="0" fontId="7" fillId="0" borderId="0" xfId="146" applyFont="1" applyBorder="1" applyAlignment="1">
      <alignment/>
      <protection/>
    </xf>
    <xf numFmtId="0" fontId="26" fillId="0" borderId="24" xfId="146" applyFont="1" applyBorder="1">
      <alignment/>
      <protection/>
    </xf>
    <xf numFmtId="0" fontId="26" fillId="0" borderId="0" xfId="146" applyFont="1" applyBorder="1">
      <alignment/>
      <protection/>
    </xf>
    <xf numFmtId="0" fontId="12" fillId="0" borderId="20" xfId="146" applyFont="1" applyBorder="1" applyAlignment="1">
      <alignment horizontal="center" vertical="center" wrapText="1"/>
      <protection/>
    </xf>
    <xf numFmtId="0" fontId="19" fillId="0" borderId="23" xfId="146" applyFont="1" applyFill="1" applyBorder="1" applyAlignment="1">
      <alignment horizontal="center" vertical="center"/>
      <protection/>
    </xf>
    <xf numFmtId="0" fontId="19" fillId="0" borderId="20" xfId="146" applyFont="1" applyFill="1" applyBorder="1" applyAlignment="1">
      <alignment horizontal="center" vertical="center"/>
      <protection/>
    </xf>
    <xf numFmtId="0" fontId="19" fillId="0" borderId="20" xfId="146" applyFont="1" applyBorder="1" applyAlignment="1">
      <alignment horizontal="center" vertical="center"/>
      <protection/>
    </xf>
    <xf numFmtId="3" fontId="20" fillId="3" borderId="20" xfId="146" applyNumberFormat="1" applyFont="1" applyFill="1" applyBorder="1" applyAlignment="1">
      <alignment horizontal="center" vertical="center"/>
      <protection/>
    </xf>
    <xf numFmtId="3" fontId="35" fillId="3" borderId="20" xfId="146" applyNumberFormat="1" applyFont="1" applyFill="1" applyBorder="1" applyAlignment="1">
      <alignment horizontal="center" vertical="center"/>
      <protection/>
    </xf>
    <xf numFmtId="3" fontId="3" fillId="44" borderId="23" xfId="146" applyNumberFormat="1" applyFont="1" applyFill="1" applyBorder="1" applyAlignment="1">
      <alignment horizontal="center" vertical="center"/>
      <protection/>
    </xf>
    <xf numFmtId="3" fontId="0" fillId="48" borderId="23" xfId="146" applyNumberFormat="1" applyFont="1" applyFill="1" applyBorder="1" applyAlignment="1">
      <alignment horizontal="center" vertical="center"/>
      <protection/>
    </xf>
    <xf numFmtId="3" fontId="0" fillId="0" borderId="20" xfId="146" applyNumberFormat="1" applyFont="1" applyBorder="1" applyAlignment="1">
      <alignment horizontal="center" vertical="center"/>
      <protection/>
    </xf>
    <xf numFmtId="3" fontId="0" fillId="0" borderId="26" xfId="146" applyNumberFormat="1" applyFont="1" applyBorder="1" applyAlignment="1">
      <alignment horizontal="center" vertical="center"/>
      <protection/>
    </xf>
    <xf numFmtId="0" fontId="6" fillId="0" borderId="23" xfId="146" applyFont="1" applyBorder="1" applyAlignment="1">
      <alignment horizontal="center" vertical="center"/>
      <protection/>
    </xf>
    <xf numFmtId="3" fontId="0" fillId="44" borderId="23" xfId="146" applyNumberFormat="1" applyFont="1" applyFill="1" applyBorder="1" applyAlignment="1">
      <alignment horizontal="center" vertical="center"/>
      <protection/>
    </xf>
    <xf numFmtId="3" fontId="0" fillId="47" borderId="20" xfId="146" applyNumberFormat="1" applyFont="1" applyFill="1" applyBorder="1" applyAlignment="1">
      <alignment horizontal="center" vertical="center"/>
      <protection/>
    </xf>
    <xf numFmtId="3" fontId="0" fillId="47" borderId="26" xfId="146" applyNumberFormat="1" applyFont="1" applyFill="1" applyBorder="1" applyAlignment="1">
      <alignment horizontal="center" vertical="center"/>
      <protection/>
    </xf>
    <xf numFmtId="0" fontId="28" fillId="0" borderId="0" xfId="146" applyNumberFormat="1" applyFont="1" applyBorder="1" applyAlignment="1">
      <alignment/>
      <protection/>
    </xf>
    <xf numFmtId="0" fontId="88" fillId="0" borderId="0" xfId="146" applyFont="1">
      <alignment/>
      <protection/>
    </xf>
    <xf numFmtId="0" fontId="16" fillId="0" borderId="0" xfId="146" applyFont="1">
      <alignment/>
      <protection/>
    </xf>
    <xf numFmtId="0" fontId="27" fillId="0" borderId="0" xfId="146" applyFont="1">
      <alignment/>
      <protection/>
    </xf>
    <xf numFmtId="0" fontId="13" fillId="0" borderId="0" xfId="146" applyFont="1">
      <alignment/>
      <protection/>
    </xf>
    <xf numFmtId="49" fontId="13" fillId="0" borderId="0" xfId="146" applyNumberFormat="1" applyFont="1">
      <alignment/>
      <protection/>
    </xf>
    <xf numFmtId="0" fontId="81" fillId="0" borderId="0" xfId="146" applyFont="1">
      <alignment/>
      <protection/>
    </xf>
    <xf numFmtId="49" fontId="18" fillId="0" borderId="0" xfId="146" applyNumberFormat="1" applyFont="1" applyBorder="1" applyAlignment="1">
      <alignment/>
      <protection/>
    </xf>
    <xf numFmtId="49" fontId="26" fillId="0" borderId="0" xfId="146" applyNumberFormat="1" applyFont="1" applyAlignment="1">
      <alignment horizontal="center"/>
      <protection/>
    </xf>
    <xf numFmtId="3" fontId="19" fillId="47" borderId="22" xfId="146" applyNumberFormat="1" applyFont="1" applyFill="1" applyBorder="1" applyAlignment="1">
      <alignment horizontal="center"/>
      <protection/>
    </xf>
    <xf numFmtId="49" fontId="5" fillId="0" borderId="22" xfId="146" applyNumberFormat="1" applyFont="1" applyBorder="1" applyAlignment="1">
      <alignment/>
      <protection/>
    </xf>
    <xf numFmtId="49" fontId="26" fillId="0" borderId="0" xfId="146" applyNumberFormat="1" applyFill="1">
      <alignment/>
      <protection/>
    </xf>
    <xf numFmtId="49" fontId="26" fillId="0" borderId="0" xfId="146" applyNumberFormat="1" applyFill="1" applyAlignment="1">
      <alignment vertical="center" wrapText="1"/>
      <protection/>
    </xf>
    <xf numFmtId="49" fontId="26" fillId="0" borderId="0" xfId="146" applyNumberFormat="1" applyAlignment="1">
      <alignment vertical="center"/>
      <protection/>
    </xf>
    <xf numFmtId="3" fontId="5" fillId="44" borderId="20" xfId="146" applyNumberFormat="1" applyFont="1" applyFill="1" applyBorder="1" applyAlignment="1">
      <alignment horizontal="center" vertical="center"/>
      <protection/>
    </xf>
    <xf numFmtId="3" fontId="26" fillId="0" borderId="20" xfId="146" applyNumberFormat="1" applyFont="1" applyBorder="1" applyAlignment="1">
      <alignment horizontal="center" vertical="center"/>
      <protection/>
    </xf>
    <xf numFmtId="0" fontId="5" fillId="0" borderId="20" xfId="146" applyFont="1" applyBorder="1" applyAlignment="1">
      <alignment horizontal="center" vertical="center"/>
      <protection/>
    </xf>
    <xf numFmtId="3" fontId="5" fillId="0" borderId="20" xfId="146" applyNumberFormat="1" applyFont="1" applyFill="1" applyBorder="1" applyAlignment="1">
      <alignment horizontal="center" vertical="center"/>
      <protection/>
    </xf>
    <xf numFmtId="3" fontId="26" fillId="0" borderId="20" xfId="146" applyNumberFormat="1" applyFont="1" applyFill="1" applyBorder="1" applyAlignment="1">
      <alignment horizontal="center" vertical="center"/>
      <protection/>
    </xf>
    <xf numFmtId="49" fontId="26" fillId="0" borderId="0" xfId="146" applyNumberFormat="1" applyAlignment="1">
      <alignment horizontal="center"/>
      <protection/>
    </xf>
    <xf numFmtId="49" fontId="72" fillId="0" borderId="0" xfId="146" applyNumberFormat="1" applyFont="1" applyAlignment="1">
      <alignment horizontal="left"/>
      <protection/>
    </xf>
    <xf numFmtId="49" fontId="31" fillId="0" borderId="0" xfId="146" applyNumberFormat="1" applyFont="1" applyAlignment="1">
      <alignment/>
      <protection/>
    </xf>
    <xf numFmtId="49" fontId="3" fillId="47" borderId="0" xfId="146" applyNumberFormat="1" applyFont="1" applyFill="1" applyBorder="1" applyAlignment="1">
      <alignment/>
      <protection/>
    </xf>
    <xf numFmtId="49" fontId="3" fillId="0" borderId="0" xfId="146" applyNumberFormat="1" applyFont="1" applyAlignment="1">
      <alignment/>
      <protection/>
    </xf>
    <xf numFmtId="49" fontId="3" fillId="0" borderId="0" xfId="146" applyNumberFormat="1" applyFont="1" applyBorder="1" applyAlignment="1">
      <alignment/>
      <protection/>
    </xf>
    <xf numFmtId="49" fontId="6" fillId="0" borderId="22" xfId="146" applyNumberFormat="1" applyFont="1" applyBorder="1" applyAlignment="1">
      <alignment/>
      <protection/>
    </xf>
    <xf numFmtId="3" fontId="19" fillId="0" borderId="20" xfId="146" applyNumberFormat="1" applyFont="1" applyBorder="1" applyAlignment="1">
      <alignment horizontal="center" vertical="center"/>
      <protection/>
    </xf>
    <xf numFmtId="49" fontId="26" fillId="47" borderId="0" xfId="146" applyNumberFormat="1" applyFont="1" applyFill="1" applyAlignment="1">
      <alignment vertical="center"/>
      <protection/>
    </xf>
    <xf numFmtId="3" fontId="26" fillId="47" borderId="20" xfId="146" applyNumberFormat="1" applyFont="1" applyFill="1" applyBorder="1" applyAlignment="1">
      <alignment horizontal="center" vertical="center"/>
      <protection/>
    </xf>
    <xf numFmtId="3" fontId="91" fillId="0" borderId="20" xfId="146" applyNumberFormat="1" applyFont="1" applyBorder="1" applyAlignment="1">
      <alignment horizontal="center" vertical="center"/>
      <protection/>
    </xf>
    <xf numFmtId="0" fontId="5" fillId="0" borderId="19" xfId="146" applyFont="1" applyFill="1" applyBorder="1" applyAlignment="1">
      <alignment horizontal="center" vertical="center"/>
      <protection/>
    </xf>
    <xf numFmtId="49" fontId="6" fillId="0" borderId="19" xfId="144" applyNumberFormat="1" applyFont="1" applyFill="1" applyBorder="1" applyAlignment="1">
      <alignment horizontal="left" vertical="center"/>
      <protection/>
    </xf>
    <xf numFmtId="3" fontId="5" fillId="0" borderId="19" xfId="146" applyNumberFormat="1" applyFont="1" applyFill="1" applyBorder="1" applyAlignment="1">
      <alignment horizontal="center" vertical="center"/>
      <protection/>
    </xf>
    <xf numFmtId="3" fontId="19" fillId="0" borderId="19" xfId="146" applyNumberFormat="1" applyFont="1" applyFill="1" applyBorder="1" applyAlignment="1">
      <alignment horizontal="center" vertical="center"/>
      <protection/>
    </xf>
    <xf numFmtId="3" fontId="26" fillId="0" borderId="19" xfId="146" applyNumberFormat="1" applyFont="1" applyFill="1" applyBorder="1" applyAlignment="1">
      <alignment vertical="center"/>
      <protection/>
    </xf>
    <xf numFmtId="3" fontId="92" fillId="0" borderId="19" xfId="146" applyNumberFormat="1" applyFont="1" applyFill="1" applyBorder="1" applyAlignment="1">
      <alignment vertical="center"/>
      <protection/>
    </xf>
    <xf numFmtId="49" fontId="31" fillId="0" borderId="0" xfId="146" applyNumberFormat="1" applyFont="1" applyBorder="1" applyAlignment="1">
      <alignment/>
      <protection/>
    </xf>
    <xf numFmtId="49" fontId="28" fillId="0" borderId="0" xfId="146" applyNumberFormat="1" applyFont="1" applyBorder="1" applyAlignment="1">
      <alignment horizontal="center"/>
      <protection/>
    </xf>
    <xf numFmtId="49" fontId="28" fillId="0" borderId="0" xfId="146" applyNumberFormat="1" applyFont="1" applyAlignment="1">
      <alignment/>
      <protection/>
    </xf>
    <xf numFmtId="0" fontId="5" fillId="47" borderId="0" xfId="146" applyFont="1" applyFill="1" applyBorder="1" applyAlignment="1">
      <alignment/>
      <protection/>
    </xf>
    <xf numFmtId="49" fontId="93" fillId="0" borderId="0" xfId="146" applyNumberFormat="1" applyFont="1">
      <alignment/>
      <protection/>
    </xf>
    <xf numFmtId="49" fontId="94" fillId="0" borderId="0" xfId="146" applyNumberFormat="1" applyFont="1">
      <alignment/>
      <protection/>
    </xf>
    <xf numFmtId="49" fontId="95" fillId="0" borderId="0" xfId="146" applyNumberFormat="1" applyFont="1" applyAlignment="1">
      <alignment horizontal="center"/>
      <protection/>
    </xf>
    <xf numFmtId="49" fontId="25" fillId="47" borderId="0" xfId="144" applyNumberFormat="1" applyFont="1" applyFill="1" applyAlignment="1">
      <alignment/>
      <protection/>
    </xf>
    <xf numFmtId="49" fontId="80" fillId="0" borderId="0" xfId="146" applyNumberFormat="1" applyFont="1">
      <alignment/>
      <protection/>
    </xf>
    <xf numFmtId="49" fontId="31" fillId="0" borderId="0" xfId="146" applyNumberFormat="1" applyFont="1" applyBorder="1" applyAlignment="1">
      <alignment wrapText="1"/>
      <protection/>
    </xf>
    <xf numFmtId="49" fontId="83" fillId="0" borderId="0" xfId="146" applyNumberFormat="1" applyFont="1">
      <alignment/>
      <protection/>
    </xf>
    <xf numFmtId="49" fontId="78" fillId="0" borderId="0" xfId="146" applyNumberFormat="1" applyFont="1">
      <alignment/>
      <protection/>
    </xf>
    <xf numFmtId="49" fontId="14" fillId="0" borderId="0" xfId="146" applyNumberFormat="1" applyFont="1" applyFill="1" applyAlignment="1">
      <alignment wrapText="1"/>
      <protection/>
    </xf>
    <xf numFmtId="49" fontId="0" fillId="0" borderId="0" xfId="146" applyNumberFormat="1" applyFont="1" applyFill="1" applyBorder="1" applyAlignment="1">
      <alignment/>
      <protection/>
    </xf>
    <xf numFmtId="49" fontId="3" fillId="0" borderId="0" xfId="146" applyNumberFormat="1" applyFont="1" applyFill="1" applyBorder="1" applyAlignment="1">
      <alignment/>
      <protection/>
    </xf>
    <xf numFmtId="49" fontId="96" fillId="0" borderId="0" xfId="146" applyNumberFormat="1" applyFont="1" applyFill="1">
      <alignment/>
      <protection/>
    </xf>
    <xf numFmtId="49" fontId="26" fillId="0" borderId="0" xfId="146" applyNumberFormat="1" applyFont="1" applyFill="1" applyAlignment="1">
      <alignment horizontal="center"/>
      <protection/>
    </xf>
    <xf numFmtId="49" fontId="19" fillId="0" borderId="0" xfId="146" applyNumberFormat="1" applyFont="1" applyFill="1" applyBorder="1" applyAlignment="1">
      <alignment/>
      <protection/>
    </xf>
    <xf numFmtId="49" fontId="6" fillId="0" borderId="0" xfId="146" applyNumberFormat="1" applyFont="1" applyFill="1" applyBorder="1" applyAlignment="1">
      <alignment/>
      <protection/>
    </xf>
    <xf numFmtId="49" fontId="82" fillId="0" borderId="0" xfId="146" applyNumberFormat="1" applyFont="1" applyFill="1">
      <alignment/>
      <protection/>
    </xf>
    <xf numFmtId="49" fontId="82" fillId="0" borderId="0" xfId="146" applyNumberFormat="1" applyFont="1" applyFill="1" applyAlignment="1">
      <alignment/>
      <protection/>
    </xf>
    <xf numFmtId="49" fontId="19" fillId="0" borderId="27" xfId="146" applyNumberFormat="1" applyFont="1" applyFill="1" applyBorder="1" applyAlignment="1">
      <alignment horizontal="center" vertical="center"/>
      <protection/>
    </xf>
    <xf numFmtId="3" fontId="6" fillId="44" borderId="27" xfId="146" applyNumberFormat="1" applyFont="1" applyFill="1" applyBorder="1" applyAlignment="1">
      <alignment horizontal="center" vertical="center"/>
      <protection/>
    </xf>
    <xf numFmtId="3" fontId="6" fillId="44" borderId="23" xfId="146" applyNumberFormat="1" applyFont="1" applyFill="1" applyBorder="1" applyAlignment="1">
      <alignment horizontal="center" vertical="center"/>
      <protection/>
    </xf>
    <xf numFmtId="49" fontId="3" fillId="0" borderId="0" xfId="146" applyNumberFormat="1" applyFont="1" applyAlignment="1">
      <alignment horizontal="center"/>
      <protection/>
    </xf>
    <xf numFmtId="49" fontId="25" fillId="0" borderId="0" xfId="146" applyNumberFormat="1" applyFont="1">
      <alignment/>
      <protection/>
    </xf>
    <xf numFmtId="49" fontId="3" fillId="0" borderId="0" xfId="146" applyNumberFormat="1" applyFont="1">
      <alignment/>
      <protection/>
    </xf>
    <xf numFmtId="49" fontId="28" fillId="0" borderId="0" xfId="146" applyNumberFormat="1" applyFont="1">
      <alignment/>
      <protection/>
    </xf>
    <xf numFmtId="3" fontId="3" fillId="47" borderId="0" xfId="146" applyNumberFormat="1" applyFont="1" applyFill="1" applyBorder="1" applyAlignment="1">
      <alignment/>
      <protection/>
    </xf>
    <xf numFmtId="0" fontId="3" fillId="0" borderId="0" xfId="146" applyFont="1">
      <alignment/>
      <protection/>
    </xf>
    <xf numFmtId="0" fontId="4" fillId="0" borderId="0" xfId="146" applyFont="1" applyBorder="1" applyAlignment="1">
      <alignment horizontal="left"/>
      <protection/>
    </xf>
    <xf numFmtId="3" fontId="0" fillId="0" borderId="0" xfId="146" applyNumberFormat="1" applyFont="1" applyAlignment="1">
      <alignment horizontal="left"/>
      <protection/>
    </xf>
    <xf numFmtId="0" fontId="13" fillId="0" borderId="0" xfId="146" applyFont="1" applyBorder="1" applyAlignment="1">
      <alignment/>
      <protection/>
    </xf>
    <xf numFmtId="0" fontId="7" fillId="0" borderId="20" xfId="146" applyFont="1" applyFill="1" applyBorder="1" applyAlignment="1">
      <alignment horizontal="center" vertical="center" wrapText="1"/>
      <protection/>
    </xf>
    <xf numFmtId="0" fontId="3" fillId="0" borderId="0" xfId="146" applyFont="1" applyFill="1" applyBorder="1">
      <alignment/>
      <protection/>
    </xf>
    <xf numFmtId="0" fontId="3" fillId="0" borderId="0" xfId="146" applyFont="1" applyFill="1">
      <alignment/>
      <protection/>
    </xf>
    <xf numFmtId="3" fontId="18" fillId="0" borderId="20" xfId="146" applyNumberFormat="1" applyFont="1" applyBorder="1" applyAlignment="1">
      <alignment horizontal="center" vertical="center"/>
      <protection/>
    </xf>
    <xf numFmtId="0" fontId="0" fillId="0" borderId="0" xfId="146" applyFont="1" applyAlignment="1">
      <alignment horizontal="center" vertical="center"/>
      <protection/>
    </xf>
    <xf numFmtId="3" fontId="4" fillId="44" borderId="20" xfId="146" applyNumberFormat="1" applyFont="1" applyFill="1" applyBorder="1" applyAlignment="1">
      <alignment horizontal="center" vertical="center"/>
      <protection/>
    </xf>
    <xf numFmtId="0" fontId="3" fillId="0" borderId="0" xfId="146" applyFont="1" applyAlignment="1">
      <alignment vertical="center"/>
      <protection/>
    </xf>
    <xf numFmtId="9" fontId="3" fillId="0" borderId="0" xfId="154" applyFont="1" applyAlignment="1">
      <alignment vertical="center"/>
    </xf>
    <xf numFmtId="0" fontId="3" fillId="0" borderId="0" xfId="146" applyFont="1" applyAlignment="1">
      <alignment horizontal="center"/>
      <protection/>
    </xf>
    <xf numFmtId="0" fontId="25" fillId="0" borderId="0" xfId="146" applyFont="1">
      <alignment/>
      <protection/>
    </xf>
    <xf numFmtId="0" fontId="72" fillId="0" borderId="0" xfId="146" applyFont="1" applyAlignment="1">
      <alignment horizontal="center"/>
      <protection/>
    </xf>
    <xf numFmtId="49" fontId="52" fillId="0" borderId="0" xfId="146" applyNumberFormat="1" applyFont="1">
      <alignment/>
      <protection/>
    </xf>
    <xf numFmtId="49" fontId="97" fillId="0" borderId="0" xfId="146" applyNumberFormat="1" applyFont="1" applyBorder="1" applyAlignment="1">
      <alignment wrapText="1"/>
      <protection/>
    </xf>
    <xf numFmtId="0" fontId="31" fillId="0" borderId="0" xfId="146"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2"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2"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2"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42"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42"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42" applyNumberFormat="1" applyFont="1" applyFill="1" applyBorder="1" applyAlignment="1" applyProtection="1">
      <alignment horizontal="center" vertical="center"/>
      <protection/>
    </xf>
    <xf numFmtId="10" fontId="28" fillId="0" borderId="20" xfId="138" applyNumberFormat="1" applyFont="1" applyFill="1" applyBorder="1" applyAlignment="1">
      <alignment horizontal="center" vertical="center"/>
      <protection/>
    </xf>
    <xf numFmtId="10" fontId="52" fillId="0" borderId="20" xfId="138"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8" applyNumberFormat="1" applyFont="1" applyFill="1" applyBorder="1" applyAlignment="1">
      <alignment horizontal="center" vertical="center"/>
      <protection/>
    </xf>
    <xf numFmtId="3" fontId="57" fillId="47" borderId="20" xfId="142"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42" applyNumberFormat="1" applyFont="1" applyFill="1" applyBorder="1" applyAlignment="1" applyProtection="1">
      <alignment horizontal="center" vertical="center"/>
      <protection/>
    </xf>
    <xf numFmtId="10" fontId="57" fillId="0" borderId="36" xfId="138"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2" applyNumberFormat="1" applyFont="1" applyFill="1" applyBorder="1" applyAlignment="1" applyProtection="1">
      <alignment horizontal="center" vertical="center"/>
      <protection/>
    </xf>
    <xf numFmtId="3" fontId="4" fillId="47" borderId="37" xfId="142"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10" fontId="7" fillId="0" borderId="38" xfId="138" applyNumberFormat="1" applyFont="1" applyFill="1" applyBorder="1" applyAlignment="1">
      <alignment horizontal="right" vertical="center"/>
      <protection/>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Fill="1" applyBorder="1" applyAlignment="1" applyProtection="1">
      <alignment horizontal="center" vertical="center"/>
      <protection/>
    </xf>
    <xf numFmtId="49" fontId="30" fillId="0" borderId="38"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49" fontId="0" fillId="0" borderId="0" xfId="0" applyNumberFormat="1" applyFill="1" applyBorder="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20" fillId="49" borderId="20" xfId="0" applyFont="1" applyFill="1" applyBorder="1" applyAlignment="1">
      <alignment/>
    </xf>
    <xf numFmtId="49" fontId="5" fillId="47" borderId="20" xfId="0" applyNumberFormat="1" applyFont="1" applyFill="1" applyBorder="1" applyAlignment="1" applyProtection="1">
      <alignment horizontal="center" vertical="center"/>
      <protection/>
    </xf>
    <xf numFmtId="49" fontId="5" fillId="47" borderId="20" xfId="147" applyNumberFormat="1" applyFont="1" applyFill="1" applyBorder="1" applyAlignment="1" applyProtection="1">
      <alignment vertical="center"/>
      <protection/>
    </xf>
    <xf numFmtId="49" fontId="4" fillId="47"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wrapText="1"/>
      <protection/>
    </xf>
    <xf numFmtId="49" fontId="6" fillId="47" borderId="20" xfId="0" applyNumberFormat="1" applyFont="1" applyFill="1" applyBorder="1" applyAlignment="1" applyProtection="1">
      <alignment horizontal="center" vertical="center"/>
      <protection/>
    </xf>
    <xf numFmtId="49" fontId="4" fillId="47" borderId="20" xfId="147" applyNumberFormat="1" applyFont="1" applyFill="1" applyBorder="1" applyAlignment="1" applyProtection="1">
      <alignment vertical="center"/>
      <protection/>
    </xf>
    <xf numFmtId="49" fontId="4" fillId="0" borderId="20" xfId="0" applyNumberFormat="1" applyFont="1" applyFill="1" applyBorder="1" applyAlignment="1" applyProtection="1">
      <alignment vertical="center"/>
      <protection/>
    </xf>
    <xf numFmtId="49" fontId="104" fillId="0" borderId="20" xfId="0" applyNumberFormat="1" applyFont="1" applyFill="1" applyBorder="1" applyAlignment="1" applyProtection="1">
      <alignment vertical="center"/>
      <protection/>
    </xf>
    <xf numFmtId="49" fontId="4" fillId="47" borderId="20" xfId="0" applyNumberFormat="1" applyFont="1" applyFill="1" applyBorder="1" applyAlignment="1" applyProtection="1">
      <alignment vertical="center" wrapText="1"/>
      <protection/>
    </xf>
    <xf numFmtId="49" fontId="105" fillId="47" borderId="20" xfId="0" applyNumberFormat="1" applyFont="1" applyFill="1" applyBorder="1" applyAlignment="1" applyProtection="1">
      <alignment vertical="center"/>
      <protection/>
    </xf>
    <xf numFmtId="0" fontId="0" fillId="49" borderId="39" xfId="0" applyFill="1" applyBorder="1" applyAlignment="1">
      <alignment/>
    </xf>
    <xf numFmtId="41" fontId="107" fillId="14" borderId="20" xfId="97" applyFont="1" applyFill="1" applyBorder="1" applyAlignment="1">
      <alignment/>
    </xf>
    <xf numFmtId="10" fontId="7" fillId="47" borderId="38" xfId="138" applyNumberFormat="1" applyFont="1" applyFill="1" applyBorder="1" applyAlignment="1">
      <alignment horizontal="right" vertical="center"/>
      <protection/>
    </xf>
    <xf numFmtId="0" fontId="0" fillId="0" borderId="0" xfId="0" applyNumberFormat="1" applyFont="1" applyFill="1" applyAlignment="1">
      <alignment horizontal="center"/>
    </xf>
    <xf numFmtId="49" fontId="13" fillId="0" borderId="26" xfId="0" applyNumberFormat="1" applyFont="1" applyFill="1" applyBorder="1" applyAlignment="1" applyProtection="1">
      <alignment horizontal="center" vertical="center"/>
      <protection/>
    </xf>
    <xf numFmtId="10" fontId="6" fillId="47" borderId="26" xfId="138" applyNumberFormat="1" applyFont="1" applyFill="1" applyBorder="1" applyAlignment="1">
      <alignment horizontal="right" vertical="center"/>
      <protection/>
    </xf>
    <xf numFmtId="49" fontId="0" fillId="0" borderId="20" xfId="0" applyNumberFormat="1" applyFont="1" applyFill="1" applyBorder="1" applyAlignment="1">
      <alignment/>
    </xf>
    <xf numFmtId="49" fontId="0" fillId="0" borderId="20" xfId="0" applyNumberFormat="1" applyFont="1" applyFill="1" applyBorder="1" applyAlignment="1">
      <alignment/>
    </xf>
    <xf numFmtId="49" fontId="30" fillId="0" borderId="26" xfId="0" applyNumberFormat="1" applyFont="1" applyFill="1" applyBorder="1" applyAlignment="1" applyProtection="1">
      <alignment horizontal="center" vertical="center"/>
      <protection/>
    </xf>
    <xf numFmtId="10" fontId="6" fillId="47" borderId="20" xfId="138" applyNumberFormat="1" applyFont="1" applyFill="1" applyBorder="1" applyAlignment="1">
      <alignment horizontal="right" vertical="center"/>
      <protection/>
    </xf>
    <xf numFmtId="41" fontId="108" fillId="47" borderId="26" xfId="97" applyFont="1" applyFill="1" applyBorder="1" applyAlignment="1">
      <alignment/>
    </xf>
    <xf numFmtId="41" fontId="6" fillId="47" borderId="26" xfId="138" applyNumberFormat="1" applyFont="1" applyFill="1" applyBorder="1" applyAlignment="1">
      <alignment horizontal="right" vertical="center"/>
      <protection/>
    </xf>
    <xf numFmtId="213" fontId="6" fillId="47" borderId="26" xfId="138" applyNumberFormat="1" applyFont="1" applyFill="1" applyBorder="1" applyAlignment="1">
      <alignment horizontal="right" vertical="center"/>
      <protection/>
    </xf>
    <xf numFmtId="41" fontId="108" fillId="14" borderId="26" xfId="97" applyFont="1" applyFill="1" applyBorder="1" applyAlignment="1">
      <alignment/>
    </xf>
    <xf numFmtId="41" fontId="5" fillId="47" borderId="20" xfId="97" applyFont="1" applyFill="1" applyBorder="1" applyAlignment="1" applyProtection="1">
      <alignment horizontal="right" vertical="center"/>
      <protection/>
    </xf>
    <xf numFmtId="49" fontId="0" fillId="0" borderId="20" xfId="142" applyNumberFormat="1" applyFont="1" applyFill="1" applyBorder="1" applyAlignment="1">
      <alignment vertical="center"/>
      <protection/>
    </xf>
    <xf numFmtId="49" fontId="0" fillId="0" borderId="20" xfId="142" applyNumberFormat="1" applyFont="1" applyFill="1" applyBorder="1" applyAlignment="1">
      <alignment vertical="center" wrapText="1"/>
      <protection/>
    </xf>
    <xf numFmtId="49" fontId="0" fillId="0" borderId="20" xfId="142" applyNumberFormat="1" applyFont="1" applyFill="1" applyBorder="1" applyAlignment="1">
      <alignment vertical="center"/>
      <protection/>
    </xf>
    <xf numFmtId="49" fontId="5" fillId="0" borderId="20" xfId="142" applyNumberFormat="1" applyFont="1" applyFill="1" applyBorder="1" applyAlignment="1">
      <alignment vertical="center"/>
      <protection/>
    </xf>
    <xf numFmtId="49" fontId="5" fillId="0" borderId="20" xfId="142" applyNumberFormat="1" applyFont="1" applyFill="1" applyBorder="1" applyAlignment="1">
      <alignment vertical="center" wrapText="1"/>
      <protection/>
    </xf>
    <xf numFmtId="49" fontId="5" fillId="0" borderId="40" xfId="142" applyNumberFormat="1" applyFont="1" applyFill="1" applyBorder="1" applyAlignment="1">
      <alignment vertical="center"/>
      <protection/>
    </xf>
    <xf numFmtId="49" fontId="5" fillId="0" borderId="21" xfId="143" applyNumberFormat="1" applyFont="1" applyFill="1" applyBorder="1" applyAlignment="1">
      <alignment vertical="center"/>
      <protection/>
    </xf>
    <xf numFmtId="49" fontId="5" fillId="0" borderId="40" xfId="143" applyNumberFormat="1" applyFont="1" applyFill="1" applyBorder="1" applyAlignment="1">
      <alignment vertical="center"/>
      <protection/>
    </xf>
    <xf numFmtId="41" fontId="0" fillId="47" borderId="20" xfId="97" applyFont="1" applyFill="1" applyBorder="1" applyAlignment="1" applyProtection="1">
      <alignment vertical="center"/>
      <protection/>
    </xf>
    <xf numFmtId="41" fontId="0" fillId="47" borderId="20" xfId="97" applyFont="1" applyFill="1" applyBorder="1" applyAlignment="1">
      <alignment/>
    </xf>
    <xf numFmtId="211" fontId="0" fillId="47" borderId="20" xfId="97" applyNumberFormat="1" applyFont="1" applyFill="1" applyBorder="1" applyAlignment="1" applyProtection="1">
      <alignment vertical="center"/>
      <protection/>
    </xf>
    <xf numFmtId="194" fontId="0" fillId="47" borderId="20" xfId="96" applyNumberFormat="1" applyFont="1" applyFill="1" applyBorder="1" applyAlignment="1" applyProtection="1">
      <alignment vertical="center"/>
      <protection/>
    </xf>
    <xf numFmtId="41" fontId="0" fillId="47" borderId="20" xfId="0" applyNumberFormat="1" applyFont="1" applyFill="1" applyBorder="1" applyAlignment="1">
      <alignment vertical="center"/>
    </xf>
    <xf numFmtId="41" fontId="0" fillId="47" borderId="20" xfId="0" applyNumberFormat="1" applyFont="1" applyFill="1" applyBorder="1" applyAlignment="1" applyProtection="1">
      <alignment vertical="center"/>
      <protection/>
    </xf>
    <xf numFmtId="3" fontId="0" fillId="0" borderId="20" xfId="142" applyNumberFormat="1" applyFont="1" applyFill="1" applyBorder="1" applyAlignment="1" applyProtection="1">
      <alignment vertical="center"/>
      <protection/>
    </xf>
    <xf numFmtId="3" fontId="0" fillId="47" borderId="20" xfId="0" applyNumberFormat="1" applyFont="1" applyFill="1" applyBorder="1" applyAlignment="1" applyProtection="1">
      <alignment vertical="center"/>
      <protection/>
    </xf>
    <xf numFmtId="3" fontId="0" fillId="47" borderId="20" xfId="155" applyNumberFormat="1" applyFont="1" applyFill="1" applyBorder="1" applyAlignment="1" applyProtection="1">
      <alignment vertical="center"/>
      <protection/>
    </xf>
    <xf numFmtId="49" fontId="0" fillId="47" borderId="20" xfId="0" applyNumberFormat="1" applyFont="1" applyFill="1" applyBorder="1" applyAlignment="1" applyProtection="1">
      <alignment vertical="center"/>
      <protection/>
    </xf>
    <xf numFmtId="3" fontId="0" fillId="47" borderId="20" xfId="142" applyNumberFormat="1" applyFont="1" applyFill="1" applyBorder="1" applyAlignment="1" applyProtection="1">
      <alignment vertical="center"/>
      <protection/>
    </xf>
    <xf numFmtId="3" fontId="0" fillId="47" borderId="23" xfId="142" applyNumberFormat="1" applyFont="1" applyFill="1" applyBorder="1" applyAlignment="1" applyProtection="1">
      <alignment vertical="center"/>
      <protection/>
    </xf>
    <xf numFmtId="3" fontId="0" fillId="0" borderId="23" xfId="142" applyNumberFormat="1" applyFont="1" applyFill="1" applyBorder="1" applyAlignment="1" applyProtection="1">
      <alignment vertical="center"/>
      <protection/>
    </xf>
    <xf numFmtId="3" fontId="0" fillId="47" borderId="23" xfId="0" applyNumberFormat="1" applyFont="1" applyFill="1" applyBorder="1" applyAlignment="1" applyProtection="1">
      <alignment vertical="center"/>
      <protection/>
    </xf>
    <xf numFmtId="3" fontId="0" fillId="47" borderId="23" xfId="155" applyNumberFormat="1" applyFont="1" applyFill="1" applyBorder="1" applyAlignment="1" applyProtection="1">
      <alignment vertical="center"/>
      <protection/>
    </xf>
    <xf numFmtId="41" fontId="0" fillId="47" borderId="23" xfId="97" applyFont="1" applyFill="1" applyBorder="1" applyAlignment="1">
      <alignment/>
    </xf>
    <xf numFmtId="3" fontId="0" fillId="0" borderId="41" xfId="142" applyNumberFormat="1" applyFont="1" applyFill="1" applyBorder="1" applyAlignment="1" applyProtection="1">
      <alignment vertical="center"/>
      <protection/>
    </xf>
    <xf numFmtId="1" fontId="103" fillId="47" borderId="20" xfId="0" applyNumberFormat="1" applyFont="1" applyFill="1" applyBorder="1" applyAlignment="1" applyProtection="1">
      <alignment vertical="center"/>
      <protection/>
    </xf>
    <xf numFmtId="1" fontId="103" fillId="47" borderId="20" xfId="154" applyNumberFormat="1" applyFont="1" applyFill="1" applyBorder="1" applyAlignment="1" applyProtection="1">
      <alignment vertical="center"/>
      <protection/>
    </xf>
    <xf numFmtId="1" fontId="103" fillId="47" borderId="20" xfId="0" applyNumberFormat="1" applyFont="1" applyFill="1" applyBorder="1" applyAlignment="1">
      <alignment/>
    </xf>
    <xf numFmtId="194" fontId="0" fillId="47" borderId="20" xfId="96" applyNumberFormat="1" applyFont="1" applyFill="1" applyBorder="1" applyAlignment="1">
      <alignment/>
    </xf>
    <xf numFmtId="1" fontId="103" fillId="50" borderId="42" xfId="0" applyNumberFormat="1" applyFont="1" applyFill="1" applyBorder="1" applyAlignment="1" applyProtection="1">
      <alignment vertical="center"/>
      <protection/>
    </xf>
    <xf numFmtId="1" fontId="103" fillId="50" borderId="20" xfId="0" applyNumberFormat="1" applyFont="1" applyFill="1" applyBorder="1" applyAlignment="1" applyProtection="1">
      <alignment vertical="center"/>
      <protection/>
    </xf>
    <xf numFmtId="49" fontId="5" fillId="0" borderId="41" xfId="143" applyNumberFormat="1" applyFont="1" applyFill="1" applyBorder="1" applyAlignment="1">
      <alignment vertical="center"/>
      <protection/>
    </xf>
    <xf numFmtId="49" fontId="4" fillId="0" borderId="41" xfId="143" applyNumberFormat="1" applyFont="1" applyFill="1" applyBorder="1" applyAlignment="1">
      <alignment vertical="center"/>
      <protection/>
    </xf>
    <xf numFmtId="41" fontId="7" fillId="51" borderId="20" xfId="97" applyFont="1" applyFill="1" applyBorder="1" applyAlignment="1">
      <alignment/>
    </xf>
    <xf numFmtId="49" fontId="3" fillId="51" borderId="26" xfId="0" applyNumberFormat="1" applyFont="1" applyFill="1" applyBorder="1" applyAlignment="1" applyProtection="1">
      <alignment horizontal="center" vertical="center" wrapText="1"/>
      <protection/>
    </xf>
    <xf numFmtId="49" fontId="3" fillId="51" borderId="25" xfId="0" applyNumberFormat="1" applyFont="1" applyFill="1" applyBorder="1" applyAlignment="1" applyProtection="1">
      <alignment horizontal="center" vertical="center" wrapText="1"/>
      <protection/>
    </xf>
    <xf numFmtId="41" fontId="66" fillId="51" borderId="20" xfId="97" applyFont="1" applyFill="1" applyBorder="1" applyAlignment="1">
      <alignment horizontal="right"/>
    </xf>
    <xf numFmtId="41" fontId="3" fillId="51" borderId="20" xfId="97" applyFont="1" applyFill="1" applyBorder="1" applyAlignment="1">
      <alignment horizontal="right"/>
    </xf>
    <xf numFmtId="41" fontId="0" fillId="51" borderId="20" xfId="97" applyFont="1" applyFill="1" applyBorder="1" applyAlignment="1">
      <alignment horizontal="right"/>
    </xf>
    <xf numFmtId="49" fontId="6" fillId="51" borderId="20" xfId="0" applyNumberFormat="1" applyFont="1" applyFill="1" applyBorder="1" applyAlignment="1" applyProtection="1">
      <alignment horizontal="center" vertical="center"/>
      <protection/>
    </xf>
    <xf numFmtId="49" fontId="6" fillId="51" borderId="20" xfId="0" applyNumberFormat="1" applyFont="1" applyFill="1" applyBorder="1" applyAlignment="1" applyProtection="1">
      <alignment vertical="center"/>
      <protection/>
    </xf>
    <xf numFmtId="41" fontId="0" fillId="51" borderId="20" xfId="97" applyFont="1" applyFill="1" applyBorder="1" applyAlignment="1">
      <alignment/>
    </xf>
    <xf numFmtId="3" fontId="146" fillId="51" borderId="20" xfId="0" applyNumberFormat="1" applyFont="1" applyFill="1" applyBorder="1" applyAlignment="1">
      <alignment horizontal="right"/>
    </xf>
    <xf numFmtId="41" fontId="108" fillId="51" borderId="20" xfId="97" applyFont="1" applyFill="1" applyBorder="1" applyAlignment="1">
      <alignment/>
    </xf>
    <xf numFmtId="41" fontId="108" fillId="51" borderId="20" xfId="97" applyFont="1" applyFill="1" applyBorder="1" applyAlignment="1">
      <alignment horizontal="right"/>
    </xf>
    <xf numFmtId="41" fontId="5" fillId="51" borderId="20" xfId="97" applyFont="1" applyFill="1" applyBorder="1" applyAlignment="1">
      <alignment horizontal="right"/>
    </xf>
    <xf numFmtId="49" fontId="7" fillId="51" borderId="20" xfId="0" applyNumberFormat="1" applyFont="1" applyFill="1" applyBorder="1" applyAlignment="1" applyProtection="1">
      <alignment vertical="center"/>
      <protection/>
    </xf>
    <xf numFmtId="41" fontId="108" fillId="52" borderId="26" xfId="97" applyFont="1" applyFill="1" applyBorder="1" applyAlignment="1">
      <alignment/>
    </xf>
    <xf numFmtId="194" fontId="5" fillId="0" borderId="20" xfId="100" applyNumberFormat="1" applyFont="1" applyFill="1" applyBorder="1" applyAlignment="1" applyProtection="1">
      <alignment horizontal="right" vertical="center"/>
      <protection/>
    </xf>
    <xf numFmtId="194" fontId="5" fillId="0" borderId="20" xfId="100" applyNumberFormat="1" applyFont="1" applyFill="1" applyBorder="1" applyAlignment="1">
      <alignment horizontal="right"/>
    </xf>
    <xf numFmtId="41" fontId="6" fillId="51" borderId="20" xfId="97" applyFont="1" applyFill="1" applyBorder="1" applyAlignment="1">
      <alignment horizontal="right"/>
    </xf>
    <xf numFmtId="0" fontId="147" fillId="53" borderId="20" xfId="0" applyFont="1" applyFill="1" applyBorder="1" applyAlignment="1">
      <alignment vertical="center" wrapText="1"/>
    </xf>
    <xf numFmtId="41" fontId="146" fillId="51" borderId="20" xfId="97" applyFont="1" applyFill="1" applyBorder="1" applyAlignment="1">
      <alignment/>
    </xf>
    <xf numFmtId="0" fontId="111" fillId="47" borderId="20" xfId="0" applyFont="1" applyFill="1" applyBorder="1" applyAlignment="1">
      <alignment vertical="center" wrapText="1"/>
    </xf>
    <xf numFmtId="0" fontId="105" fillId="47" borderId="20" xfId="0" applyFont="1" applyFill="1" applyBorder="1" applyAlignment="1">
      <alignment vertical="center" wrapText="1"/>
    </xf>
    <xf numFmtId="41" fontId="146" fillId="51" borderId="20" xfId="0" applyNumberFormat="1" applyFont="1" applyFill="1" applyBorder="1" applyAlignment="1">
      <alignment horizontal="center" vertical="center"/>
    </xf>
    <xf numFmtId="41" fontId="0" fillId="47" borderId="0" xfId="97" applyFont="1" applyFill="1" applyBorder="1" applyAlignment="1" applyProtection="1">
      <alignment horizontal="right" vertical="center"/>
      <protection/>
    </xf>
    <xf numFmtId="10" fontId="3" fillId="47" borderId="20" xfId="138" applyNumberFormat="1" applyFont="1" applyFill="1" applyBorder="1" applyAlignment="1">
      <alignment horizontal="right" vertical="center"/>
      <protection/>
    </xf>
    <xf numFmtId="49" fontId="4" fillId="47" borderId="20" xfId="0" applyNumberFormat="1" applyFont="1" applyFill="1" applyBorder="1" applyAlignment="1" applyProtection="1">
      <alignment horizontal="center" vertical="center"/>
      <protection/>
    </xf>
    <xf numFmtId="0" fontId="148" fillId="53" borderId="20" xfId="0" applyFont="1" applyFill="1" applyBorder="1" applyAlignment="1">
      <alignment vertical="center" wrapText="1"/>
    </xf>
    <xf numFmtId="3" fontId="5" fillId="47" borderId="20" xfId="0" applyNumberFormat="1" applyFont="1" applyFill="1" applyBorder="1" applyAlignment="1" applyProtection="1">
      <alignment horizontal="right" vertical="center"/>
      <protection/>
    </xf>
    <xf numFmtId="49" fontId="5" fillId="47" borderId="20" xfId="0" applyNumberFormat="1" applyFont="1" applyFill="1" applyBorder="1" applyAlignment="1" applyProtection="1">
      <alignment horizontal="right" vertical="center"/>
      <protection/>
    </xf>
    <xf numFmtId="0" fontId="5" fillId="0" borderId="0" xfId="142" applyNumberFormat="1" applyFont="1" applyFill="1" applyBorder="1" applyAlignment="1" applyProtection="1">
      <alignment horizontal="center" vertical="center"/>
      <protection/>
    </xf>
    <xf numFmtId="41" fontId="149" fillId="51" borderId="43" xfId="0" applyNumberFormat="1" applyFont="1" applyFill="1" applyBorder="1" applyAlignment="1">
      <alignment horizontal="center" vertical="center"/>
    </xf>
    <xf numFmtId="41" fontId="5" fillId="52" borderId="20" xfId="98" applyFont="1" applyFill="1" applyBorder="1" applyAlignment="1" applyProtection="1">
      <alignment horizontal="right" vertical="center"/>
      <protection/>
    </xf>
    <xf numFmtId="3" fontId="5" fillId="47" borderId="20" xfId="160"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49" fontId="5" fillId="47" borderId="20" xfId="160" applyNumberFormat="1" applyFont="1" applyFill="1" applyBorder="1" applyAlignment="1" applyProtection="1">
      <alignment horizontal="right" vertical="center"/>
      <protection/>
    </xf>
    <xf numFmtId="49" fontId="5" fillId="47" borderId="20" xfId="0" applyNumberFormat="1" applyFont="1" applyFill="1" applyBorder="1" applyAlignment="1">
      <alignment horizontal="right"/>
    </xf>
    <xf numFmtId="3" fontId="150" fillId="53" borderId="20" xfId="0" applyNumberFormat="1" applyFont="1" applyFill="1" applyBorder="1" applyAlignment="1">
      <alignment horizontal="right" vertical="center" wrapText="1"/>
    </xf>
    <xf numFmtId="3" fontId="5" fillId="0" borderId="41" xfId="143" applyNumberFormat="1" applyFont="1" applyFill="1" applyBorder="1" applyAlignment="1" applyProtection="1">
      <alignment horizontal="right" vertical="center"/>
      <protection/>
    </xf>
    <xf numFmtId="3" fontId="109" fillId="0" borderId="20" xfId="0" applyNumberFormat="1" applyFont="1" applyFill="1" applyBorder="1" applyAlignment="1" applyProtection="1">
      <alignment horizontal="right" vertical="center"/>
      <protection/>
    </xf>
    <xf numFmtId="3" fontId="109" fillId="0" borderId="20" xfId="0" applyNumberFormat="1" applyFont="1" applyFill="1" applyBorder="1" applyAlignment="1">
      <alignment horizontal="right"/>
    </xf>
    <xf numFmtId="41" fontId="5" fillId="47" borderId="20" xfId="97" applyFont="1" applyFill="1" applyBorder="1" applyAlignment="1">
      <alignment horizontal="right"/>
    </xf>
    <xf numFmtId="194" fontId="5" fillId="0" borderId="20" xfId="101" applyNumberFormat="1" applyFont="1" applyFill="1" applyBorder="1" applyAlignment="1" applyProtection="1">
      <alignment horizontal="right" vertical="center"/>
      <protection/>
    </xf>
    <xf numFmtId="41" fontId="151" fillId="51" borderId="20" xfId="97" applyFont="1" applyFill="1" applyBorder="1" applyAlignment="1">
      <alignment horizontal="right"/>
    </xf>
    <xf numFmtId="41" fontId="5" fillId="47" borderId="43" xfId="0" applyNumberFormat="1" applyFont="1" applyFill="1" applyBorder="1" applyAlignment="1">
      <alignment horizontal="right" vertical="center"/>
    </xf>
    <xf numFmtId="41" fontId="5" fillId="47" borderId="20" xfId="0" applyNumberFormat="1" applyFont="1" applyFill="1" applyBorder="1" applyAlignment="1">
      <alignment horizontal="right" vertical="center"/>
    </xf>
    <xf numFmtId="41" fontId="5" fillId="47" borderId="44" xfId="0" applyNumberFormat="1" applyFont="1" applyFill="1" applyBorder="1" applyAlignment="1">
      <alignment horizontal="right" vertical="center"/>
    </xf>
    <xf numFmtId="41" fontId="109" fillId="0" borderId="43" xfId="0" applyNumberFormat="1" applyFont="1" applyFill="1" applyBorder="1" applyAlignment="1" applyProtection="1">
      <alignment horizontal="right" vertical="center"/>
      <protection/>
    </xf>
    <xf numFmtId="3" fontId="110" fillId="47" borderId="43" xfId="96" applyNumberFormat="1" applyFont="1" applyFill="1" applyBorder="1" applyAlignment="1">
      <alignment horizontal="right" vertical="center"/>
    </xf>
    <xf numFmtId="41" fontId="29" fillId="47" borderId="43" xfId="0" applyNumberFormat="1" applyFont="1" applyFill="1" applyBorder="1" applyAlignment="1">
      <alignment horizontal="right" vertical="center"/>
    </xf>
    <xf numFmtId="41" fontId="109" fillId="47" borderId="43" xfId="0" applyNumberFormat="1" applyFont="1" applyFill="1" applyBorder="1" applyAlignment="1" applyProtection="1">
      <alignment horizontal="right" vertical="center"/>
      <protection/>
    </xf>
    <xf numFmtId="41" fontId="109" fillId="0" borderId="43" xfId="0" applyNumberFormat="1" applyFont="1" applyFill="1" applyBorder="1" applyAlignment="1">
      <alignment horizontal="right" vertical="center"/>
    </xf>
    <xf numFmtId="41" fontId="109" fillId="0" borderId="43" xfId="0" applyNumberFormat="1" applyFont="1" applyFill="1" applyBorder="1" applyAlignment="1">
      <alignment horizontal="right" vertical="center" wrapText="1"/>
    </xf>
    <xf numFmtId="41" fontId="109" fillId="47" borderId="43" xfId="0" applyNumberFormat="1" applyFont="1" applyFill="1" applyBorder="1" applyAlignment="1">
      <alignment horizontal="right" vertical="center" wrapText="1"/>
    </xf>
    <xf numFmtId="41" fontId="5" fillId="47" borderId="43" xfId="0" applyNumberFormat="1" applyFont="1" applyFill="1" applyBorder="1" applyAlignment="1" applyProtection="1">
      <alignment horizontal="right" vertical="center"/>
      <protection/>
    </xf>
    <xf numFmtId="9" fontId="5" fillId="47" borderId="20" xfId="155" applyFont="1" applyFill="1" applyBorder="1" applyAlignment="1" applyProtection="1">
      <alignment horizontal="right" vertical="center"/>
      <protection/>
    </xf>
    <xf numFmtId="41" fontId="109" fillId="47" borderId="44" xfId="0" applyNumberFormat="1" applyFont="1" applyFill="1" applyBorder="1" applyAlignment="1" applyProtection="1">
      <alignment horizontal="right" vertical="center"/>
      <protection/>
    </xf>
    <xf numFmtId="41" fontId="109" fillId="47" borderId="43" xfId="155" applyNumberFormat="1" applyFont="1" applyFill="1" applyBorder="1" applyAlignment="1" applyProtection="1">
      <alignment horizontal="right" vertical="center"/>
      <protection/>
    </xf>
    <xf numFmtId="41" fontId="109" fillId="47" borderId="43" xfId="0" applyNumberFormat="1" applyFont="1" applyFill="1" applyBorder="1" applyAlignment="1">
      <alignment horizontal="right" vertical="center"/>
    </xf>
    <xf numFmtId="41" fontId="5" fillId="47" borderId="20" xfId="0" applyNumberFormat="1" applyFont="1" applyFill="1" applyBorder="1" applyAlignment="1" applyProtection="1">
      <alignment horizontal="right" vertical="center"/>
      <protection/>
    </xf>
    <xf numFmtId="3" fontId="5" fillId="0" borderId="20" xfId="142" applyNumberFormat="1" applyFont="1" applyFill="1" applyBorder="1" applyAlignment="1" applyProtection="1">
      <alignment horizontal="right" vertical="center"/>
      <protection/>
    </xf>
    <xf numFmtId="3" fontId="5" fillId="47" borderId="20" xfId="142" applyNumberFormat="1" applyFont="1" applyFill="1" applyBorder="1" applyAlignment="1" applyProtection="1">
      <alignment horizontal="right" vertical="center"/>
      <protection/>
    </xf>
    <xf numFmtId="3" fontId="6" fillId="0" borderId="20" xfId="142" applyNumberFormat="1" applyFont="1" applyFill="1" applyBorder="1" applyAlignment="1" applyProtection="1">
      <alignment horizontal="right" vertical="center"/>
      <protection/>
    </xf>
    <xf numFmtId="194" fontId="5" fillId="47" borderId="20" xfId="101" applyNumberFormat="1" applyFont="1" applyFill="1" applyBorder="1" applyAlignment="1" applyProtection="1">
      <alignment horizontal="right" vertical="center"/>
      <protection/>
    </xf>
    <xf numFmtId="3" fontId="109" fillId="47" borderId="20" xfId="0" applyNumberFormat="1" applyFont="1" applyFill="1" applyBorder="1" applyAlignment="1">
      <alignment horizontal="right" vertical="center" wrapText="1"/>
    </xf>
    <xf numFmtId="3" fontId="109" fillId="0" borderId="20" xfId="160" applyNumberFormat="1" applyFont="1" applyFill="1" applyBorder="1" applyAlignment="1" applyProtection="1">
      <alignment horizontal="right" vertical="center"/>
      <protection/>
    </xf>
    <xf numFmtId="194" fontId="5" fillId="47" borderId="20" xfId="100" applyNumberFormat="1" applyFont="1" applyFill="1" applyBorder="1" applyAlignment="1" applyProtection="1">
      <alignment horizontal="right" vertical="center"/>
      <protection/>
    </xf>
    <xf numFmtId="194" fontId="5" fillId="47" borderId="20" xfId="96" applyNumberFormat="1" applyFont="1" applyFill="1" applyBorder="1" applyAlignment="1" applyProtection="1">
      <alignment horizontal="right" vertical="center"/>
      <protection/>
    </xf>
    <xf numFmtId="194" fontId="5" fillId="47" borderId="20" xfId="96" applyNumberFormat="1" applyFont="1" applyFill="1" applyBorder="1" applyAlignment="1">
      <alignment horizontal="right"/>
    </xf>
    <xf numFmtId="41" fontId="5" fillId="47" borderId="0" xfId="97" applyFont="1" applyFill="1" applyBorder="1" applyAlignment="1" applyProtection="1">
      <alignment horizontal="right" vertical="center"/>
      <protection/>
    </xf>
    <xf numFmtId="41" fontId="66" fillId="51" borderId="20" xfId="97" applyFont="1" applyFill="1" applyBorder="1" applyAlignment="1">
      <alignment/>
    </xf>
    <xf numFmtId="1" fontId="152" fillId="53" borderId="20" xfId="0" applyNumberFormat="1" applyFont="1" applyFill="1" applyBorder="1" applyAlignment="1">
      <alignment vertical="center" wrapText="1"/>
    </xf>
    <xf numFmtId="41" fontId="66" fillId="51" borderId="23" xfId="97" applyFont="1" applyFill="1" applyBorder="1" applyAlignment="1">
      <alignment/>
    </xf>
    <xf numFmtId="1" fontId="103" fillId="47" borderId="20" xfId="0" applyNumberFormat="1" applyFont="1" applyFill="1" applyBorder="1" applyAlignment="1">
      <alignment vertical="center" wrapText="1"/>
    </xf>
    <xf numFmtId="41" fontId="0" fillId="52" borderId="20" xfId="98" applyFont="1" applyFill="1" applyBorder="1" applyAlignment="1" applyProtection="1">
      <alignment vertical="center"/>
      <protection/>
    </xf>
    <xf numFmtId="194" fontId="0" fillId="0" borderId="20" xfId="100" applyNumberFormat="1" applyFont="1" applyFill="1" applyBorder="1" applyAlignment="1" applyProtection="1">
      <alignment vertical="center"/>
      <protection/>
    </xf>
    <xf numFmtId="194" fontId="0" fillId="0" borderId="20" xfId="100" applyNumberFormat="1" applyFont="1" applyFill="1" applyBorder="1" applyAlignment="1">
      <alignment/>
    </xf>
    <xf numFmtId="41" fontId="0" fillId="52" borderId="20" xfId="0" applyNumberFormat="1" applyFont="1" applyFill="1" applyBorder="1" applyAlignment="1">
      <alignment vertical="center"/>
    </xf>
    <xf numFmtId="194" fontId="106" fillId="47" borderId="20" xfId="0" applyNumberFormat="1" applyFont="1" applyFill="1" applyBorder="1" applyAlignment="1">
      <alignment vertical="center"/>
    </xf>
    <xf numFmtId="41" fontId="66" fillId="47" borderId="20" xfId="0" applyNumberFormat="1" applyFont="1" applyFill="1" applyBorder="1" applyAlignment="1">
      <alignment vertical="center"/>
    </xf>
    <xf numFmtId="41" fontId="0" fillId="47" borderId="45" xfId="0" applyNumberFormat="1" applyFont="1" applyFill="1" applyBorder="1" applyAlignment="1">
      <alignment vertical="center"/>
    </xf>
    <xf numFmtId="41" fontId="0" fillId="52" borderId="20" xfId="0" applyNumberFormat="1" applyFont="1" applyFill="1" applyBorder="1" applyAlignment="1" applyProtection="1">
      <alignment vertical="center"/>
      <protection/>
    </xf>
    <xf numFmtId="41" fontId="103" fillId="47" borderId="20" xfId="0" applyNumberFormat="1" applyFont="1" applyFill="1" applyBorder="1" applyAlignment="1" applyProtection="1">
      <alignment vertical="center"/>
      <protection/>
    </xf>
    <xf numFmtId="41" fontId="103" fillId="47" borderId="20" xfId="155" applyNumberFormat="1" applyFont="1" applyFill="1" applyBorder="1" applyAlignment="1" applyProtection="1">
      <alignment vertical="center"/>
      <protection/>
    </xf>
    <xf numFmtId="41" fontId="103" fillId="47" borderId="45" xfId="0" applyNumberFormat="1" applyFont="1" applyFill="1" applyBorder="1" applyAlignment="1">
      <alignment/>
    </xf>
    <xf numFmtId="49" fontId="0" fillId="47" borderId="20" xfId="160" applyNumberFormat="1" applyFont="1" applyFill="1" applyBorder="1" applyAlignment="1" applyProtection="1">
      <alignment vertical="center"/>
      <protection/>
    </xf>
    <xf numFmtId="49" fontId="0" fillId="47" borderId="20" xfId="0" applyNumberFormat="1" applyFont="1" applyFill="1" applyBorder="1" applyAlignment="1">
      <alignment/>
    </xf>
    <xf numFmtId="1" fontId="0" fillId="47" borderId="20" xfId="0" applyNumberFormat="1" applyFont="1" applyFill="1" applyBorder="1" applyAlignment="1" applyProtection="1">
      <alignment vertical="center"/>
      <protection/>
    </xf>
    <xf numFmtId="1" fontId="0" fillId="47" borderId="20" xfId="160" applyNumberFormat="1" applyFont="1" applyFill="1" applyBorder="1" applyAlignment="1" applyProtection="1">
      <alignment vertical="center"/>
      <protection/>
    </xf>
    <xf numFmtId="1" fontId="0" fillId="47" borderId="20" xfId="0" applyNumberFormat="1" applyFont="1" applyFill="1" applyBorder="1" applyAlignment="1">
      <alignment/>
    </xf>
    <xf numFmtId="1" fontId="103" fillId="50" borderId="41" xfId="0" applyNumberFormat="1" applyFont="1" applyFill="1" applyBorder="1" applyAlignment="1" applyProtection="1">
      <alignment vertical="center"/>
      <protection/>
    </xf>
    <xf numFmtId="1" fontId="103" fillId="50" borderId="41" xfId="157" applyNumberFormat="1" applyFont="1" applyFill="1" applyBorder="1" applyAlignment="1" applyProtection="1">
      <alignment vertical="center"/>
      <protection/>
    </xf>
    <xf numFmtId="1" fontId="103" fillId="50" borderId="41" xfId="0" applyNumberFormat="1" applyFont="1" applyFill="1" applyBorder="1" applyAlignment="1">
      <alignment vertical="center"/>
    </xf>
    <xf numFmtId="1" fontId="103" fillId="0" borderId="20" xfId="0" applyNumberFormat="1" applyFont="1" applyFill="1" applyBorder="1" applyAlignment="1" applyProtection="1">
      <alignment vertical="center"/>
      <protection/>
    </xf>
    <xf numFmtId="1" fontId="103" fillId="0" borderId="20" xfId="160" applyNumberFormat="1" applyFont="1" applyFill="1" applyBorder="1" applyAlignment="1" applyProtection="1">
      <alignment vertical="center"/>
      <protection/>
    </xf>
    <xf numFmtId="1" fontId="103" fillId="0" borderId="20" xfId="0" applyNumberFormat="1" applyFont="1" applyFill="1" applyBorder="1" applyAlignment="1">
      <alignment/>
    </xf>
    <xf numFmtId="49" fontId="103" fillId="0" borderId="20" xfId="0" applyNumberFormat="1" applyFont="1" applyFill="1" applyBorder="1" applyAlignment="1" applyProtection="1">
      <alignment vertical="center"/>
      <protection/>
    </xf>
    <xf numFmtId="49" fontId="103" fillId="0" borderId="20" xfId="160" applyNumberFormat="1" applyFont="1" applyFill="1" applyBorder="1" applyAlignment="1" applyProtection="1">
      <alignment vertical="center"/>
      <protection/>
    </xf>
    <xf numFmtId="49" fontId="103" fillId="0" borderId="20" xfId="0" applyNumberFormat="1" applyFont="1" applyFill="1" applyBorder="1" applyAlignment="1">
      <alignment/>
    </xf>
    <xf numFmtId="194" fontId="0" fillId="47" borderId="20" xfId="100" applyNumberFormat="1" applyFont="1" applyFill="1" applyBorder="1" applyAlignment="1" applyProtection="1">
      <alignment vertical="center"/>
      <protection/>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7"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44" applyNumberFormat="1" applyFont="1" applyBorder="1" applyAlignment="1">
      <alignment horizontal="center" wrapText="1"/>
      <protection/>
    </xf>
    <xf numFmtId="49" fontId="65" fillId="0" borderId="0" xfId="144" applyNumberFormat="1" applyFont="1" applyBorder="1" applyAlignment="1">
      <alignment horizontal="center" wrapText="1"/>
      <protection/>
    </xf>
    <xf numFmtId="49" fontId="40" fillId="0" borderId="0" xfId="144" applyNumberFormat="1" applyFont="1" applyBorder="1" applyAlignment="1">
      <alignment horizontal="center" wrapText="1"/>
      <protection/>
    </xf>
    <xf numFmtId="49" fontId="7" fillId="0" borderId="26" xfId="144" applyNumberFormat="1" applyFont="1" applyBorder="1" applyAlignment="1">
      <alignment horizontal="center" vertical="center" wrapText="1"/>
      <protection/>
    </xf>
    <xf numFmtId="49" fontId="7" fillId="0" borderId="47" xfId="144" applyNumberFormat="1" applyFont="1" applyBorder="1" applyAlignment="1">
      <alignment horizontal="center" vertical="center" wrapText="1"/>
      <protection/>
    </xf>
    <xf numFmtId="49" fontId="7" fillId="0" borderId="25" xfId="144" applyNumberFormat="1" applyFont="1" applyBorder="1" applyAlignment="1">
      <alignment horizontal="center" vertical="center" wrapText="1"/>
      <protection/>
    </xf>
    <xf numFmtId="49" fontId="7" fillId="0" borderId="26" xfId="144" applyNumberFormat="1" applyFont="1" applyFill="1" applyBorder="1" applyAlignment="1">
      <alignment horizontal="center" vertical="center" wrapText="1"/>
      <protection/>
    </xf>
    <xf numFmtId="49" fontId="27" fillId="0" borderId="25" xfId="144" applyNumberFormat="1" applyFont="1" applyFill="1" applyBorder="1" applyAlignment="1">
      <alignment horizontal="center" vertical="center" wrapText="1"/>
      <protection/>
    </xf>
    <xf numFmtId="49" fontId="0" fillId="3" borderId="35" xfId="144" applyNumberFormat="1" applyFont="1" applyFill="1" applyBorder="1" applyAlignment="1">
      <alignment horizontal="center"/>
      <protection/>
    </xf>
    <xf numFmtId="49" fontId="0" fillId="3" borderId="19" xfId="144" applyNumberFormat="1" applyFont="1" applyFill="1" applyBorder="1" applyAlignment="1">
      <alignment horizontal="center"/>
      <protection/>
    </xf>
    <xf numFmtId="49" fontId="0" fillId="3" borderId="36" xfId="144" applyNumberFormat="1" applyFont="1" applyFill="1" applyBorder="1" applyAlignment="1">
      <alignment horizontal="center"/>
      <protection/>
    </xf>
    <xf numFmtId="3" fontId="34" fillId="47" borderId="39" xfId="144" applyNumberFormat="1" applyFont="1" applyFill="1" applyBorder="1" applyAlignment="1" applyProtection="1">
      <alignment horizontal="center" vertical="center" wrapText="1"/>
      <protection/>
    </xf>
    <xf numFmtId="3" fontId="34" fillId="47" borderId="23" xfId="144" applyNumberFormat="1" applyFont="1" applyFill="1" applyBorder="1" applyAlignment="1" applyProtection="1">
      <alignment horizontal="center" vertical="center" wrapText="1"/>
      <protection/>
    </xf>
    <xf numFmtId="49" fontId="7" fillId="0" borderId="20" xfId="144" applyNumberFormat="1" applyFont="1" applyFill="1" applyBorder="1" applyAlignment="1" applyProtection="1">
      <alignment horizontal="center" vertical="center" wrapText="1"/>
      <protection/>
    </xf>
    <xf numFmtId="3" fontId="7" fillId="47" borderId="21" xfId="144" applyNumberFormat="1" applyFont="1" applyFill="1" applyBorder="1" applyAlignment="1" applyProtection="1">
      <alignment horizontal="center" vertical="center" wrapText="1"/>
      <protection/>
    </xf>
    <xf numFmtId="3" fontId="7" fillId="47" borderId="23" xfId="144" applyNumberFormat="1" applyFont="1" applyFill="1" applyBorder="1" applyAlignment="1" applyProtection="1">
      <alignment horizontal="center" vertical="center" wrapText="1"/>
      <protection/>
    </xf>
    <xf numFmtId="49" fontId="0" fillId="0" borderId="0" xfId="144" applyNumberFormat="1" applyFont="1" applyAlignment="1">
      <alignment horizontal="left"/>
      <protection/>
    </xf>
    <xf numFmtId="49" fontId="33" fillId="0" borderId="0" xfId="144" applyNumberFormat="1" applyFont="1" applyAlignment="1">
      <alignment horizontal="center"/>
      <protection/>
    </xf>
    <xf numFmtId="49" fontId="28" fillId="0" borderId="0" xfId="144" applyNumberFormat="1" applyFont="1" applyAlignment="1">
      <alignment horizontal="center" wrapText="1"/>
      <protection/>
    </xf>
    <xf numFmtId="49" fontId="25" fillId="0" borderId="0" xfId="144" applyNumberFormat="1" applyFont="1" applyAlignment="1">
      <alignment horizontal="center"/>
      <protection/>
    </xf>
    <xf numFmtId="0" fontId="16" fillId="0" borderId="20" xfId="144" applyNumberFormat="1" applyFont="1" applyBorder="1" applyAlignment="1">
      <alignment horizontal="center" vertical="center" wrapText="1"/>
      <protection/>
    </xf>
    <xf numFmtId="49" fontId="31" fillId="0" borderId="0" xfId="144" applyNumberFormat="1" applyFont="1" applyBorder="1" applyAlignment="1">
      <alignment horizontal="center" wrapText="1"/>
      <protection/>
    </xf>
    <xf numFmtId="0" fontId="55" fillId="3" borderId="26" xfId="144" applyNumberFormat="1" applyFont="1" applyFill="1" applyBorder="1" applyAlignment="1">
      <alignment horizontal="center" vertical="center" wrapText="1"/>
      <protection/>
    </xf>
    <xf numFmtId="0" fontId="55" fillId="3" borderId="25" xfId="144" applyNumberFormat="1" applyFont="1" applyFill="1" applyBorder="1" applyAlignment="1">
      <alignment horizontal="center" vertical="center" wrapText="1"/>
      <protection/>
    </xf>
    <xf numFmtId="49" fontId="3" fillId="0" borderId="0" xfId="144" applyNumberFormat="1" applyFont="1" applyBorder="1" applyAlignment="1">
      <alignment horizontal="left" wrapText="1"/>
      <protection/>
    </xf>
    <xf numFmtId="49" fontId="0" fillId="0" borderId="0" xfId="144" applyNumberFormat="1" applyFont="1" applyBorder="1" applyAlignment="1">
      <alignment horizontal="left" wrapText="1"/>
      <protection/>
    </xf>
    <xf numFmtId="49" fontId="18" fillId="0" borderId="22" xfId="144" applyNumberFormat="1" applyFont="1" applyFill="1" applyBorder="1" applyAlignment="1">
      <alignment horizontal="center" vertical="center"/>
      <protection/>
    </xf>
    <xf numFmtId="49" fontId="7" fillId="0" borderId="20" xfId="144" applyNumberFormat="1" applyFont="1" applyFill="1" applyBorder="1" applyAlignment="1">
      <alignment horizontal="center" vertical="center" wrapText="1"/>
      <protection/>
    </xf>
    <xf numFmtId="49" fontId="18" fillId="0" borderId="0" xfId="144" applyNumberFormat="1" applyFont="1" applyAlignment="1">
      <alignment horizontal="left"/>
      <protection/>
    </xf>
    <xf numFmtId="49" fontId="14" fillId="47" borderId="0" xfId="144" applyNumberFormat="1" applyFont="1" applyFill="1" applyAlignment="1">
      <alignment horizontal="center" vertical="center" wrapText="1"/>
      <protection/>
    </xf>
    <xf numFmtId="49" fontId="3" fillId="0" borderId="0" xfId="144" applyNumberFormat="1" applyFont="1" applyAlignment="1">
      <alignment horizontal="left"/>
      <protection/>
    </xf>
    <xf numFmtId="0" fontId="25" fillId="0" borderId="0" xfId="144" applyFont="1" applyAlignment="1">
      <alignment horizontal="center"/>
      <protection/>
    </xf>
    <xf numFmtId="49" fontId="25" fillId="47" borderId="0" xfId="144" applyNumberFormat="1" applyFont="1" applyFill="1" applyAlignment="1">
      <alignment horizontal="center"/>
      <protection/>
    </xf>
    <xf numFmtId="49" fontId="7" fillId="0" borderId="25" xfId="144" applyNumberFormat="1" applyFont="1" applyFill="1" applyBorder="1" applyAlignment="1">
      <alignment horizontal="center" vertical="center" wrapText="1"/>
      <protection/>
    </xf>
    <xf numFmtId="0" fontId="7" fillId="0" borderId="35" xfId="144" applyNumberFormat="1" applyFont="1" applyBorder="1" applyAlignment="1">
      <alignment horizontal="center" vertical="center" wrapText="1"/>
      <protection/>
    </xf>
    <xf numFmtId="0" fontId="7" fillId="0" borderId="36" xfId="144" applyNumberFormat="1" applyFont="1" applyBorder="1" applyAlignment="1">
      <alignment horizontal="center" vertical="center" wrapText="1"/>
      <protection/>
    </xf>
    <xf numFmtId="0" fontId="7" fillId="0" borderId="24" xfId="144" applyNumberFormat="1" applyFont="1" applyBorder="1" applyAlignment="1">
      <alignment horizontal="center" vertical="center" wrapText="1"/>
      <protection/>
    </xf>
    <xf numFmtId="0" fontId="7" fillId="0" borderId="46" xfId="144" applyNumberFormat="1" applyFont="1" applyBorder="1" applyAlignment="1">
      <alignment horizontal="center" vertical="center" wrapText="1"/>
      <protection/>
    </xf>
    <xf numFmtId="49" fontId="7" fillId="44" borderId="26" xfId="144" applyNumberFormat="1" applyFont="1" applyFill="1" applyBorder="1" applyAlignment="1">
      <alignment horizontal="center" vertical="center"/>
      <protection/>
    </xf>
    <xf numFmtId="49" fontId="7" fillId="44" borderId="25" xfId="144" applyNumberFormat="1" applyFont="1" applyFill="1" applyBorder="1" applyAlignment="1">
      <alignment horizontal="center" vertical="center"/>
      <protection/>
    </xf>
    <xf numFmtId="0" fontId="56" fillId="3" borderId="26" xfId="144" applyNumberFormat="1" applyFont="1" applyFill="1" applyBorder="1" applyAlignment="1">
      <alignment horizontal="center" vertical="center" wrapText="1"/>
      <protection/>
    </xf>
    <xf numFmtId="0" fontId="56" fillId="3" borderId="25" xfId="144" applyNumberFormat="1" applyFont="1" applyFill="1" applyBorder="1" applyAlignment="1">
      <alignment horizontal="center" vertical="center" wrapText="1"/>
      <protection/>
    </xf>
    <xf numFmtId="49" fontId="3" fillId="0" borderId="0" xfId="144" applyNumberFormat="1" applyFont="1" applyFill="1" applyAlignment="1">
      <alignment horizontal="left"/>
      <protection/>
    </xf>
    <xf numFmtId="49" fontId="6" fillId="0" borderId="20" xfId="144" applyNumberFormat="1" applyFont="1" applyFill="1" applyBorder="1" applyAlignment="1">
      <alignment horizontal="center" vertical="center" wrapText="1"/>
      <protection/>
    </xf>
    <xf numFmtId="49" fontId="6" fillId="0" borderId="26" xfId="144" applyNumberFormat="1" applyFont="1" applyFill="1" applyBorder="1" applyAlignment="1">
      <alignment horizontal="center" vertical="center" wrapText="1"/>
      <protection/>
    </xf>
    <xf numFmtId="49" fontId="6" fillId="0" borderId="47" xfId="144" applyNumberFormat="1" applyFont="1" applyFill="1" applyBorder="1" applyAlignment="1">
      <alignment horizontal="center" vertical="center" wrapText="1"/>
      <protection/>
    </xf>
    <xf numFmtId="49" fontId="6" fillId="0" borderId="25" xfId="144" applyNumberFormat="1" applyFont="1" applyFill="1" applyBorder="1" applyAlignment="1">
      <alignment horizontal="center" vertical="center" wrapText="1"/>
      <protection/>
    </xf>
    <xf numFmtId="49" fontId="18" fillId="0" borderId="0" xfId="144" applyNumberFormat="1" applyFont="1" applyFill="1" applyBorder="1" applyAlignment="1">
      <alignment horizontal="left"/>
      <protection/>
    </xf>
    <xf numFmtId="49" fontId="0" fillId="0" borderId="0" xfId="144" applyNumberFormat="1" applyFont="1" applyFill="1" applyAlignment="1">
      <alignment horizontal="justify" wrapText="1"/>
      <protection/>
    </xf>
    <xf numFmtId="49" fontId="3" fillId="0" borderId="0" xfId="144" applyNumberFormat="1" applyFont="1" applyFill="1" applyAlignment="1">
      <alignment horizontal="center" vertical="top" wrapText="1"/>
      <protection/>
    </xf>
    <xf numFmtId="49" fontId="68" fillId="3" borderId="26" xfId="144" applyNumberFormat="1" applyFont="1" applyFill="1" applyBorder="1" applyAlignment="1">
      <alignment horizontal="center" vertical="center" wrapText="1"/>
      <protection/>
    </xf>
    <xf numFmtId="49" fontId="68" fillId="3" borderId="25" xfId="144" applyNumberFormat="1" applyFont="1" applyFill="1" applyBorder="1" applyAlignment="1">
      <alignment horizontal="center" vertical="center" wrapText="1"/>
      <protection/>
    </xf>
    <xf numFmtId="49" fontId="7" fillId="44" borderId="26" xfId="144" applyNumberFormat="1" applyFont="1" applyFill="1" applyBorder="1" applyAlignment="1">
      <alignment horizontal="center"/>
      <protection/>
    </xf>
    <xf numFmtId="49" fontId="7" fillId="44" borderId="25" xfId="144" applyNumberFormat="1" applyFont="1" applyFill="1" applyBorder="1" applyAlignment="1">
      <alignment horizontal="center"/>
      <protection/>
    </xf>
    <xf numFmtId="49" fontId="21" fillId="0" borderId="26" xfId="144" applyNumberFormat="1" applyFont="1" applyFill="1" applyBorder="1" applyAlignment="1">
      <alignment horizontal="center" vertical="center" wrapText="1"/>
      <protection/>
    </xf>
    <xf numFmtId="49" fontId="21" fillId="0" borderId="25" xfId="144" applyNumberFormat="1" applyFont="1" applyFill="1" applyBorder="1" applyAlignment="1">
      <alignment horizontal="center" vertical="center" wrapText="1"/>
      <protection/>
    </xf>
    <xf numFmtId="0" fontId="6" fillId="0" borderId="35" xfId="144" applyNumberFormat="1" applyFont="1" applyFill="1" applyBorder="1" applyAlignment="1">
      <alignment horizontal="center" vertical="center" wrapText="1"/>
      <protection/>
    </xf>
    <xf numFmtId="0" fontId="6" fillId="0" borderId="36" xfId="144" applyNumberFormat="1" applyFont="1" applyFill="1" applyBorder="1" applyAlignment="1">
      <alignment horizontal="center" vertical="center" wrapText="1"/>
      <protection/>
    </xf>
    <xf numFmtId="0" fontId="6" fillId="0" borderId="24" xfId="144" applyNumberFormat="1" applyFont="1" applyFill="1" applyBorder="1" applyAlignment="1">
      <alignment horizontal="center" vertical="center" wrapText="1"/>
      <protection/>
    </xf>
    <xf numFmtId="0" fontId="6" fillId="0" borderId="46" xfId="144" applyNumberFormat="1" applyFont="1" applyFill="1" applyBorder="1" applyAlignment="1">
      <alignment horizontal="center" vertical="center" wrapText="1"/>
      <protection/>
    </xf>
    <xf numFmtId="0" fontId="6" fillId="0" borderId="27" xfId="144" applyNumberFormat="1" applyFont="1" applyFill="1" applyBorder="1" applyAlignment="1">
      <alignment horizontal="center" vertical="center" wrapText="1"/>
      <protection/>
    </xf>
    <xf numFmtId="0" fontId="6" fillId="0" borderId="37" xfId="144" applyNumberFormat="1" applyFont="1" applyFill="1" applyBorder="1" applyAlignment="1">
      <alignment horizontal="center" vertical="center" wrapText="1"/>
      <protection/>
    </xf>
    <xf numFmtId="49" fontId="6" fillId="0" borderId="39" xfId="144" applyNumberFormat="1" applyFont="1" applyFill="1" applyBorder="1" applyAlignment="1">
      <alignment horizontal="center" vertical="center" wrapText="1"/>
      <protection/>
    </xf>
    <xf numFmtId="49" fontId="6" fillId="0" borderId="23" xfId="144" applyNumberFormat="1" applyFont="1" applyFill="1" applyBorder="1" applyAlignment="1">
      <alignment horizontal="center" vertical="center" wrapText="1"/>
      <protection/>
    </xf>
    <xf numFmtId="49" fontId="3" fillId="0" borderId="20" xfId="144" applyNumberFormat="1" applyFont="1" applyFill="1" applyBorder="1" applyAlignment="1">
      <alignment horizontal="center"/>
      <protection/>
    </xf>
    <xf numFmtId="49" fontId="67" fillId="3" borderId="26" xfId="144" applyNumberFormat="1" applyFont="1" applyFill="1" applyBorder="1" applyAlignment="1">
      <alignment horizontal="center" vertical="center" wrapText="1"/>
      <protection/>
    </xf>
    <xf numFmtId="49" fontId="67" fillId="3" borderId="25" xfId="144" applyNumberFormat="1" applyFont="1" applyFill="1" applyBorder="1" applyAlignment="1">
      <alignment horizontal="center" vertical="center" wrapText="1"/>
      <protection/>
    </xf>
    <xf numFmtId="49" fontId="0" fillId="0" borderId="0" xfId="144" applyNumberFormat="1" applyFont="1" applyFill="1" applyBorder="1" applyAlignment="1">
      <alignment horizontal="left"/>
      <protection/>
    </xf>
    <xf numFmtId="49" fontId="3" fillId="0" borderId="0" xfId="144" applyNumberFormat="1" applyFont="1" applyFill="1" applyBorder="1" applyAlignment="1">
      <alignment horizontal="left"/>
      <protection/>
    </xf>
    <xf numFmtId="49" fontId="3" fillId="0" borderId="0" xfId="144" applyNumberFormat="1" applyFont="1" applyFill="1" applyBorder="1" applyAlignment="1">
      <alignment horizontal="left" wrapText="1"/>
      <protection/>
    </xf>
    <xf numFmtId="49" fontId="0" fillId="0" borderId="0" xfId="144" applyNumberFormat="1" applyFont="1" applyFill="1" applyBorder="1" applyAlignment="1">
      <alignment horizontal="left" wrapText="1"/>
      <protection/>
    </xf>
    <xf numFmtId="49" fontId="6" fillId="0" borderId="22" xfId="144" applyNumberFormat="1" applyFont="1" applyFill="1" applyBorder="1" applyAlignment="1">
      <alignment horizontal="center" vertical="center" wrapText="1"/>
      <protection/>
    </xf>
    <xf numFmtId="49" fontId="15" fillId="0" borderId="0" xfId="144" applyNumberFormat="1" applyFont="1" applyFill="1" applyBorder="1" applyAlignment="1">
      <alignment horizontal="center" vertical="center" wrapText="1"/>
      <protection/>
    </xf>
    <xf numFmtId="49" fontId="13" fillId="0" borderId="0" xfId="144" applyNumberFormat="1" applyFont="1" applyFill="1" applyAlignment="1">
      <alignment horizontal="left" wrapText="1"/>
      <protection/>
    </xf>
    <xf numFmtId="49" fontId="13" fillId="0" borderId="0" xfId="144" applyNumberFormat="1" applyFont="1" applyFill="1" applyAlignment="1">
      <alignment horizontal="center" wrapText="1"/>
      <protection/>
    </xf>
    <xf numFmtId="0" fontId="3" fillId="0" borderId="0" xfId="144" applyFont="1" applyAlignment="1">
      <alignment horizontal="center"/>
      <protection/>
    </xf>
    <xf numFmtId="49" fontId="3" fillId="47" borderId="0" xfId="144" applyNumberFormat="1" applyFont="1" applyFill="1" applyAlignment="1">
      <alignment horizontal="center"/>
      <protection/>
    </xf>
    <xf numFmtId="49" fontId="23" fillId="0" borderId="0" xfId="144" applyNumberFormat="1" applyFont="1" applyFill="1" applyBorder="1" applyAlignment="1">
      <alignment horizontal="center" wrapText="1"/>
      <protection/>
    </xf>
    <xf numFmtId="49" fontId="15" fillId="0" borderId="0" xfId="144" applyNumberFormat="1" applyFont="1" applyFill="1" applyBorder="1" applyAlignment="1">
      <alignment horizontal="center" wrapText="1"/>
      <protection/>
    </xf>
    <xf numFmtId="49" fontId="71" fillId="0" borderId="0" xfId="144" applyNumberFormat="1" applyFont="1" applyFill="1" applyAlignment="1">
      <alignment horizontal="center"/>
      <protection/>
    </xf>
    <xf numFmtId="49" fontId="18" fillId="0" borderId="0" xfId="144" applyNumberFormat="1" applyFont="1" applyFill="1" applyAlignment="1">
      <alignment horizontal="center"/>
      <protection/>
    </xf>
    <xf numFmtId="49" fontId="3" fillId="0" borderId="20" xfId="144" applyNumberFormat="1" applyFont="1" applyFill="1" applyBorder="1" applyAlignment="1">
      <alignment horizontal="center" vertical="center" wrapText="1"/>
      <protection/>
    </xf>
    <xf numFmtId="49" fontId="20" fillId="0" borderId="20" xfId="144" applyNumberFormat="1" applyFont="1" applyFill="1" applyBorder="1" applyAlignment="1">
      <alignment horizontal="center" vertical="center" wrapText="1"/>
      <protection/>
    </xf>
    <xf numFmtId="49" fontId="3" fillId="0" borderId="20" xfId="144" applyNumberFormat="1" applyFont="1" applyBorder="1" applyAlignment="1">
      <alignment horizontal="center"/>
      <protection/>
    </xf>
    <xf numFmtId="49" fontId="14" fillId="0" borderId="0" xfId="144" applyNumberFormat="1" applyFont="1" applyAlignment="1">
      <alignment horizontal="center" wrapText="1"/>
      <protection/>
    </xf>
    <xf numFmtId="49" fontId="18" fillId="0" borderId="22" xfId="144" applyNumberFormat="1" applyFont="1" applyBorder="1" applyAlignment="1">
      <alignment horizontal="left"/>
      <protection/>
    </xf>
    <xf numFmtId="49" fontId="18" fillId="0" borderId="0" xfId="144" applyNumberFormat="1" applyFont="1" applyAlignment="1">
      <alignment horizontal="center"/>
      <protection/>
    </xf>
    <xf numFmtId="49" fontId="56" fillId="3" borderId="26" xfId="144" applyNumberFormat="1" applyFont="1" applyFill="1" applyBorder="1" applyAlignment="1">
      <alignment horizontal="center" wrapText="1"/>
      <protection/>
    </xf>
    <xf numFmtId="49" fontId="56" fillId="3" borderId="25" xfId="144" applyNumberFormat="1" applyFont="1" applyFill="1" applyBorder="1" applyAlignment="1">
      <alignment horizontal="center" wrapText="1"/>
      <protection/>
    </xf>
    <xf numFmtId="49" fontId="55" fillId="3" borderId="26" xfId="144" applyNumberFormat="1" applyFont="1" applyFill="1" applyBorder="1" applyAlignment="1">
      <alignment horizontal="center" wrapText="1"/>
      <protection/>
    </xf>
    <xf numFmtId="49" fontId="55" fillId="3" borderId="25" xfId="144" applyNumberFormat="1" applyFont="1" applyFill="1" applyBorder="1" applyAlignment="1">
      <alignment horizontal="center" wrapText="1"/>
      <protection/>
    </xf>
    <xf numFmtId="49" fontId="18" fillId="0" borderId="0" xfId="144" applyNumberFormat="1" applyFont="1" applyBorder="1" applyAlignment="1">
      <alignment horizontal="left"/>
      <protection/>
    </xf>
    <xf numFmtId="49" fontId="28" fillId="0" borderId="0" xfId="144" applyNumberFormat="1" applyFont="1" applyAlignment="1">
      <alignment horizontal="center"/>
      <protection/>
    </xf>
    <xf numFmtId="49" fontId="0" fillId="0" borderId="0" xfId="144" applyNumberFormat="1" applyFont="1" applyAlignment="1">
      <alignment horizontal="left" wrapText="1"/>
      <protection/>
    </xf>
    <xf numFmtId="49" fontId="3" fillId="0" borderId="0" xfId="144" applyNumberFormat="1" applyFont="1" applyAlignment="1">
      <alignment horizontal="left" wrapText="1"/>
      <protection/>
    </xf>
    <xf numFmtId="49" fontId="0" fillId="0" borderId="0" xfId="144" applyNumberFormat="1" applyFont="1" applyAlignment="1">
      <alignment/>
      <protection/>
    </xf>
    <xf numFmtId="49" fontId="31" fillId="0" borderId="0" xfId="144" applyNumberFormat="1" applyFont="1" applyBorder="1" applyAlignment="1">
      <alignment horizontal="center"/>
      <protection/>
    </xf>
    <xf numFmtId="49" fontId="25" fillId="0" borderId="0" xfId="144" applyNumberFormat="1" applyFont="1" applyBorder="1" applyAlignment="1">
      <alignment horizontal="center"/>
      <protection/>
    </xf>
    <xf numFmtId="49" fontId="7" fillId="0" borderId="35" xfId="144" applyNumberFormat="1" applyFont="1" applyFill="1" applyBorder="1" applyAlignment="1">
      <alignment horizontal="center" vertical="center" wrapText="1"/>
      <protection/>
    </xf>
    <xf numFmtId="49" fontId="7" fillId="0" borderId="36" xfId="144" applyNumberFormat="1" applyFont="1" applyFill="1" applyBorder="1" applyAlignment="1">
      <alignment horizontal="center" vertical="center" wrapText="1"/>
      <protection/>
    </xf>
    <xf numFmtId="49" fontId="7" fillId="0" borderId="24" xfId="144" applyNumberFormat="1" applyFont="1" applyFill="1" applyBorder="1" applyAlignment="1">
      <alignment horizontal="center" vertical="center" wrapText="1"/>
      <protection/>
    </xf>
    <xf numFmtId="49" fontId="7" fillId="0" borderId="46" xfId="144" applyNumberFormat="1" applyFont="1" applyFill="1" applyBorder="1" applyAlignment="1">
      <alignment horizontal="center" vertical="center" wrapText="1"/>
      <protection/>
    </xf>
    <xf numFmtId="49" fontId="7" fillId="0" borderId="27" xfId="144" applyNumberFormat="1" applyFont="1" applyFill="1" applyBorder="1" applyAlignment="1">
      <alignment horizontal="center" vertical="center" wrapText="1"/>
      <protection/>
    </xf>
    <xf numFmtId="49" fontId="7" fillId="0" borderId="37" xfId="144" applyNumberFormat="1" applyFont="1" applyFill="1" applyBorder="1" applyAlignment="1">
      <alignment horizontal="center" vertical="center" wrapText="1"/>
      <protection/>
    </xf>
    <xf numFmtId="49" fontId="13" fillId="0" borderId="0" xfId="144" applyNumberFormat="1" applyFont="1" applyBorder="1" applyAlignment="1">
      <alignment wrapText="1"/>
      <protection/>
    </xf>
    <xf numFmtId="49" fontId="13" fillId="0" borderId="0" xfId="144" applyNumberFormat="1" applyFont="1" applyBorder="1" applyAlignment="1">
      <alignment horizontal="center" wrapText="1"/>
      <protection/>
    </xf>
    <xf numFmtId="49" fontId="7" fillId="44" borderId="26" xfId="144" applyNumberFormat="1" applyFont="1" applyFill="1" applyBorder="1" applyAlignment="1">
      <alignment horizontal="center" vertical="center" wrapText="1"/>
      <protection/>
    </xf>
    <xf numFmtId="49" fontId="7" fillId="44" borderId="25" xfId="144" applyNumberFormat="1" applyFont="1" applyFill="1" applyBorder="1" applyAlignment="1">
      <alignment horizontal="center" vertical="center" wrapText="1"/>
      <protection/>
    </xf>
    <xf numFmtId="49" fontId="16" fillId="0" borderId="26" xfId="144" applyNumberFormat="1" applyFont="1" applyBorder="1" applyAlignment="1">
      <alignment horizontal="center" wrapText="1"/>
      <protection/>
    </xf>
    <xf numFmtId="49" fontId="16" fillId="0" borderId="25" xfId="144" applyNumberFormat="1" applyFont="1" applyBorder="1" applyAlignment="1">
      <alignment horizontal="center" wrapText="1"/>
      <protection/>
    </xf>
    <xf numFmtId="49" fontId="28" fillId="0" borderId="0" xfId="144" applyNumberFormat="1" applyFont="1" applyBorder="1" applyAlignment="1">
      <alignment horizontal="center" wrapText="1"/>
      <protection/>
    </xf>
    <xf numFmtId="49" fontId="6" fillId="0" borderId="20" xfId="146" applyNumberFormat="1" applyFont="1" applyFill="1" applyBorder="1" applyAlignment="1">
      <alignment horizontal="center" vertical="center" wrapText="1"/>
      <protection/>
    </xf>
    <xf numFmtId="49" fontId="85" fillId="3" borderId="26" xfId="146" applyNumberFormat="1" applyFont="1" applyFill="1" applyBorder="1" applyAlignment="1">
      <alignment horizontal="center" vertical="center" wrapText="1"/>
      <protection/>
    </xf>
    <xf numFmtId="49" fontId="85" fillId="3" borderId="25" xfId="146" applyNumberFormat="1" applyFont="1" applyFill="1" applyBorder="1" applyAlignment="1">
      <alignment horizontal="center" vertical="center" wrapText="1"/>
      <protection/>
    </xf>
    <xf numFmtId="49" fontId="6" fillId="0" borderId="25" xfId="146" applyNumberFormat="1" applyFont="1" applyFill="1" applyBorder="1" applyAlignment="1">
      <alignment horizontal="center" vertical="center" wrapText="1"/>
      <protection/>
    </xf>
    <xf numFmtId="49" fontId="3" fillId="0" borderId="0" xfId="146" applyNumberFormat="1" applyFont="1" applyBorder="1" applyAlignment="1">
      <alignment horizontal="left"/>
      <protection/>
    </xf>
    <xf numFmtId="49" fontId="6" fillId="0" borderId="35" xfId="146" applyNumberFormat="1" applyFont="1" applyFill="1" applyBorder="1" applyAlignment="1">
      <alignment horizontal="center" vertical="center"/>
      <protection/>
    </xf>
    <xf numFmtId="49" fontId="6" fillId="0" borderId="36" xfId="146" applyNumberFormat="1" applyFont="1" applyFill="1" applyBorder="1" applyAlignment="1">
      <alignment horizontal="center" vertical="center"/>
      <protection/>
    </xf>
    <xf numFmtId="49" fontId="6" fillId="0" borderId="24" xfId="146" applyNumberFormat="1" applyFont="1" applyFill="1" applyBorder="1" applyAlignment="1">
      <alignment horizontal="center" vertical="center"/>
      <protection/>
    </xf>
    <xf numFmtId="49" fontId="6" fillId="0" borderId="46" xfId="146" applyNumberFormat="1" applyFont="1" applyFill="1" applyBorder="1" applyAlignment="1">
      <alignment horizontal="center" vertical="center"/>
      <protection/>
    </xf>
    <xf numFmtId="49" fontId="6" fillId="0" borderId="27" xfId="146" applyNumberFormat="1" applyFont="1" applyFill="1" applyBorder="1" applyAlignment="1">
      <alignment horizontal="center" vertical="center"/>
      <protection/>
    </xf>
    <xf numFmtId="49" fontId="6" fillId="0" borderId="37" xfId="146" applyNumberFormat="1" applyFont="1" applyFill="1" applyBorder="1" applyAlignment="1">
      <alignment horizontal="center" vertical="center"/>
      <protection/>
    </xf>
    <xf numFmtId="49" fontId="14" fillId="0" borderId="0" xfId="146" applyNumberFormat="1" applyFont="1" applyFill="1" applyAlignment="1">
      <alignment horizontal="center" wrapText="1"/>
      <protection/>
    </xf>
    <xf numFmtId="49" fontId="14" fillId="0" borderId="0" xfId="146" applyNumberFormat="1" applyFont="1" applyAlignment="1">
      <alignment horizontal="center"/>
      <protection/>
    </xf>
    <xf numFmtId="49" fontId="4" fillId="0" borderId="0" xfId="146" applyNumberFormat="1" applyFont="1" applyAlignment="1">
      <alignment horizontal="left"/>
      <protection/>
    </xf>
    <xf numFmtId="49" fontId="6" fillId="0" borderId="26" xfId="146" applyNumberFormat="1" applyFont="1" applyFill="1" applyBorder="1" applyAlignment="1">
      <alignment horizontal="center" vertical="center"/>
      <protection/>
    </xf>
    <xf numFmtId="49" fontId="6" fillId="0" borderId="47" xfId="146" applyNumberFormat="1" applyFont="1" applyFill="1" applyBorder="1" applyAlignment="1">
      <alignment horizontal="center" vertical="center"/>
      <protection/>
    </xf>
    <xf numFmtId="49" fontId="3" fillId="0" borderId="0" xfId="146" applyNumberFormat="1" applyFont="1" applyFill="1" applyAlignment="1">
      <alignment horizontal="left"/>
      <protection/>
    </xf>
    <xf numFmtId="49" fontId="33" fillId="0" borderId="0" xfId="146" applyNumberFormat="1" applyFont="1" applyAlignment="1">
      <alignment horizontal="center"/>
      <protection/>
    </xf>
    <xf numFmtId="49" fontId="18" fillId="0" borderId="0" xfId="146" applyNumberFormat="1" applyFont="1" applyBorder="1" applyAlignment="1">
      <alignment horizontal="left"/>
      <protection/>
    </xf>
    <xf numFmtId="49" fontId="6" fillId="0" borderId="26" xfId="146" applyNumberFormat="1" applyFont="1" applyFill="1" applyBorder="1" applyAlignment="1">
      <alignment horizontal="center" vertical="center" wrapText="1"/>
      <protection/>
    </xf>
    <xf numFmtId="49" fontId="86" fillId="3" borderId="26" xfId="146" applyNumberFormat="1" applyFont="1" applyFill="1" applyBorder="1" applyAlignment="1">
      <alignment horizontal="center" vertical="center" wrapText="1"/>
      <protection/>
    </xf>
    <xf numFmtId="49" fontId="86" fillId="3" borderId="25" xfId="146" applyNumberFormat="1" applyFont="1" applyFill="1" applyBorder="1" applyAlignment="1">
      <alignment horizontal="center" vertical="center" wrapText="1"/>
      <protection/>
    </xf>
    <xf numFmtId="49" fontId="28" fillId="0" borderId="0" xfId="146" applyNumberFormat="1" applyFont="1" applyAlignment="1">
      <alignment horizontal="center"/>
      <protection/>
    </xf>
    <xf numFmtId="0" fontId="25" fillId="47" borderId="0" xfId="146" applyFont="1" applyFill="1" applyBorder="1" applyAlignment="1">
      <alignment horizontal="center"/>
      <protection/>
    </xf>
    <xf numFmtId="49" fontId="31" fillId="0" borderId="0" xfId="146" applyNumberFormat="1" applyFont="1" applyAlignment="1">
      <alignment horizontal="center"/>
      <protection/>
    </xf>
    <xf numFmtId="49" fontId="25" fillId="0" borderId="0" xfId="146" applyNumberFormat="1" applyFont="1" applyBorder="1" applyAlignment="1">
      <alignment horizontal="center" wrapText="1"/>
      <protection/>
    </xf>
    <xf numFmtId="49" fontId="6" fillId="0" borderId="26" xfId="146" applyNumberFormat="1" applyFont="1" applyBorder="1" applyAlignment="1">
      <alignment horizontal="center" vertical="center" wrapText="1"/>
      <protection/>
    </xf>
    <xf numFmtId="49" fontId="6" fillId="0" borderId="25" xfId="146" applyNumberFormat="1" applyFont="1" applyBorder="1" applyAlignment="1">
      <alignment horizontal="center" vertical="center" wrapText="1"/>
      <protection/>
    </xf>
    <xf numFmtId="49" fontId="25" fillId="0" borderId="0" xfId="146" applyNumberFormat="1" applyFont="1" applyBorder="1" applyAlignment="1">
      <alignment horizontal="center"/>
      <protection/>
    </xf>
    <xf numFmtId="49" fontId="76" fillId="4" borderId="21" xfId="146" applyNumberFormat="1" applyFont="1" applyFill="1" applyBorder="1" applyAlignment="1">
      <alignment horizontal="center" vertical="center" wrapText="1"/>
      <protection/>
    </xf>
    <xf numFmtId="49" fontId="76" fillId="4" borderId="39" xfId="146" applyNumberFormat="1" applyFont="1" applyFill="1" applyBorder="1" applyAlignment="1">
      <alignment horizontal="center" vertical="center" wrapText="1"/>
      <protection/>
    </xf>
    <xf numFmtId="49" fontId="76" fillId="4" borderId="23" xfId="146" applyNumberFormat="1" applyFont="1" applyFill="1" applyBorder="1" applyAlignment="1">
      <alignment horizontal="center" vertical="center" wrapText="1"/>
      <protection/>
    </xf>
    <xf numFmtId="49" fontId="0" fillId="0" borderId="0" xfId="146" applyNumberFormat="1" applyFont="1" applyAlignment="1">
      <alignment horizontal="left"/>
      <protection/>
    </xf>
    <xf numFmtId="49" fontId="84" fillId="0" borderId="26" xfId="146" applyNumberFormat="1" applyFont="1" applyBorder="1" applyAlignment="1">
      <alignment horizontal="center" vertical="center" wrapText="1"/>
      <protection/>
    </xf>
    <xf numFmtId="49" fontId="84" fillId="0" borderId="25" xfId="146" applyNumberFormat="1" applyFont="1" applyBorder="1" applyAlignment="1">
      <alignment horizontal="center" vertical="center" wrapText="1"/>
      <protection/>
    </xf>
    <xf numFmtId="49" fontId="31" fillId="0" borderId="0" xfId="146" applyNumberFormat="1" applyFont="1" applyBorder="1" applyAlignment="1">
      <alignment horizontal="center" wrapText="1"/>
      <protection/>
    </xf>
    <xf numFmtId="49" fontId="6" fillId="0" borderId="21" xfId="146" applyNumberFormat="1" applyFont="1" applyFill="1" applyBorder="1" applyAlignment="1">
      <alignment horizontal="center" vertical="center" wrapText="1"/>
      <protection/>
    </xf>
    <xf numFmtId="49" fontId="6" fillId="0" borderId="39" xfId="146" applyNumberFormat="1" applyFont="1" applyFill="1" applyBorder="1" applyAlignment="1">
      <alignment horizontal="center" vertical="center" wrapText="1"/>
      <protection/>
    </xf>
    <xf numFmtId="49" fontId="6" fillId="0" borderId="23" xfId="146" applyNumberFormat="1" applyFont="1" applyFill="1" applyBorder="1" applyAlignment="1">
      <alignment horizontal="center" vertical="center" wrapText="1"/>
      <protection/>
    </xf>
    <xf numFmtId="49" fontId="13" fillId="0" borderId="0" xfId="146" applyNumberFormat="1" applyFont="1" applyAlignment="1">
      <alignment horizontal="center"/>
      <protection/>
    </xf>
    <xf numFmtId="49" fontId="31" fillId="0" borderId="0" xfId="146" applyNumberFormat="1" applyFont="1" applyBorder="1" applyAlignment="1">
      <alignment horizontal="center"/>
      <protection/>
    </xf>
    <xf numFmtId="0" fontId="6" fillId="0" borderId="20" xfId="146" applyFont="1" applyBorder="1" applyAlignment="1">
      <alignment horizontal="center" vertical="center" wrapText="1"/>
      <protection/>
    </xf>
    <xf numFmtId="0" fontId="6" fillId="0" borderId="20" xfId="146" applyFont="1" applyBorder="1" applyAlignment="1">
      <alignment horizontal="center" vertical="center"/>
      <protection/>
    </xf>
    <xf numFmtId="0" fontId="6" fillId="0" borderId="20" xfId="146" applyFont="1" applyFill="1" applyBorder="1" applyAlignment="1">
      <alignment horizontal="center" vertical="center" wrapText="1"/>
      <protection/>
    </xf>
    <xf numFmtId="0" fontId="12" fillId="0" borderId="20" xfId="146" applyFont="1" applyBorder="1" applyAlignment="1">
      <alignment horizontal="center" vertical="center" wrapText="1"/>
      <protection/>
    </xf>
    <xf numFmtId="0" fontId="3" fillId="0" borderId="0" xfId="146" applyFont="1" applyBorder="1" applyAlignment="1">
      <alignment horizontal="left"/>
      <protection/>
    </xf>
    <xf numFmtId="0" fontId="0" fillId="0" borderId="0" xfId="146" applyFont="1" applyBorder="1" applyAlignment="1">
      <alignment horizontal="left"/>
      <protection/>
    </xf>
    <xf numFmtId="0" fontId="14" fillId="0" borderId="0" xfId="146" applyFont="1" applyAlignment="1">
      <alignment horizontal="center"/>
      <protection/>
    </xf>
    <xf numFmtId="0" fontId="33" fillId="0" borderId="0" xfId="146" applyFont="1" applyAlignment="1">
      <alignment horizontal="center"/>
      <protection/>
    </xf>
    <xf numFmtId="0" fontId="6" fillId="0" borderId="35" xfId="146" applyFont="1" applyBorder="1" applyAlignment="1">
      <alignment horizontal="center" vertical="center" wrapText="1"/>
      <protection/>
    </xf>
    <xf numFmtId="0" fontId="6" fillId="0" borderId="19" xfId="146" applyFont="1" applyBorder="1" applyAlignment="1">
      <alignment horizontal="center" vertical="center" wrapText="1"/>
      <protection/>
    </xf>
    <xf numFmtId="0" fontId="6" fillId="0" borderId="36" xfId="146" applyFont="1" applyBorder="1" applyAlignment="1">
      <alignment horizontal="center" vertical="center" wrapText="1"/>
      <protection/>
    </xf>
    <xf numFmtId="0" fontId="6" fillId="0" borderId="24" xfId="146" applyFont="1" applyBorder="1" applyAlignment="1">
      <alignment horizontal="center" vertical="center" wrapText="1"/>
      <protection/>
    </xf>
    <xf numFmtId="0" fontId="6" fillId="0" borderId="0" xfId="146" applyFont="1" applyBorder="1" applyAlignment="1">
      <alignment horizontal="center" vertical="center" wrapText="1"/>
      <protection/>
    </xf>
    <xf numFmtId="0" fontId="6" fillId="0" borderId="46" xfId="146" applyFont="1" applyBorder="1" applyAlignment="1">
      <alignment horizontal="center" vertical="center" wrapText="1"/>
      <protection/>
    </xf>
    <xf numFmtId="0" fontId="6" fillId="0" borderId="25" xfId="146" applyFont="1" applyBorder="1" applyAlignment="1">
      <alignment horizontal="center" vertical="center" wrapText="1"/>
      <protection/>
    </xf>
    <xf numFmtId="0" fontId="6" fillId="0" borderId="47" xfId="146" applyFont="1" applyBorder="1" applyAlignment="1">
      <alignment horizontal="center" vertical="center"/>
      <protection/>
    </xf>
    <xf numFmtId="0" fontId="6" fillId="0" borderId="25" xfId="146" applyFont="1" applyBorder="1" applyAlignment="1">
      <alignment horizontal="center" vertical="center"/>
      <protection/>
    </xf>
    <xf numFmtId="0" fontId="3" fillId="0" borderId="0" xfId="146" applyNumberFormat="1" applyFont="1" applyAlignment="1">
      <alignment horizontal="left"/>
      <protection/>
    </xf>
    <xf numFmtId="0" fontId="0" fillId="0" borderId="0" xfId="146" applyFont="1" applyAlignment="1">
      <alignment horizontal="left"/>
      <protection/>
    </xf>
    <xf numFmtId="0" fontId="0" fillId="0" borderId="0" xfId="146" applyFont="1" applyBorder="1" applyAlignment="1">
      <alignment/>
      <protection/>
    </xf>
    <xf numFmtId="0" fontId="14" fillId="0" borderId="0" xfId="146" applyFont="1" applyAlignment="1">
      <alignment horizontal="center" wrapText="1"/>
      <protection/>
    </xf>
    <xf numFmtId="0" fontId="13" fillId="0" borderId="0" xfId="146" applyFont="1" applyBorder="1" applyAlignment="1">
      <alignment horizontal="center"/>
      <protection/>
    </xf>
    <xf numFmtId="3" fontId="0" fillId="47" borderId="0" xfId="146" applyNumberFormat="1" applyFont="1" applyFill="1" applyBorder="1" applyAlignment="1">
      <alignment horizontal="left"/>
      <protection/>
    </xf>
    <xf numFmtId="0" fontId="13" fillId="0" borderId="22" xfId="146" applyFont="1" applyBorder="1" applyAlignment="1">
      <alignment horizontal="left"/>
      <protection/>
    </xf>
    <xf numFmtId="0" fontId="6" fillId="0" borderId="26" xfId="146" applyFont="1" applyBorder="1" applyAlignment="1">
      <alignment horizontal="center" vertical="center"/>
      <protection/>
    </xf>
    <xf numFmtId="0" fontId="31" fillId="0" borderId="0" xfId="146" applyNumberFormat="1" applyFont="1" applyBorder="1" applyAlignment="1">
      <alignment horizontal="center"/>
      <protection/>
    </xf>
    <xf numFmtId="0" fontId="31" fillId="0" borderId="0" xfId="146" applyFont="1" applyBorder="1" applyAlignment="1">
      <alignment horizontal="center" wrapText="1"/>
      <protection/>
    </xf>
    <xf numFmtId="0" fontId="25" fillId="0" borderId="0" xfId="146" applyFont="1" applyBorder="1" applyAlignment="1">
      <alignment horizontal="center" wrapText="1"/>
      <protection/>
    </xf>
    <xf numFmtId="0" fontId="67" fillId="3" borderId="26" xfId="146" applyFont="1" applyFill="1" applyBorder="1" applyAlignment="1">
      <alignment horizontal="center" vertical="center" wrapText="1"/>
      <protection/>
    </xf>
    <xf numFmtId="0" fontId="67" fillId="3" borderId="25" xfId="146" applyFont="1" applyFill="1" applyBorder="1" applyAlignment="1">
      <alignment horizontal="center" vertical="center" wrapText="1"/>
      <protection/>
    </xf>
    <xf numFmtId="0" fontId="25" fillId="0" borderId="0" xfId="146" applyNumberFormat="1" applyFont="1" applyBorder="1" applyAlignment="1">
      <alignment horizontal="center"/>
      <protection/>
    </xf>
    <xf numFmtId="0" fontId="68" fillId="3" borderId="26" xfId="146" applyFont="1" applyFill="1" applyBorder="1" applyAlignment="1">
      <alignment horizontal="center" vertical="center" wrapText="1"/>
      <protection/>
    </xf>
    <xf numFmtId="0" fontId="68" fillId="3" borderId="25" xfId="146" applyFont="1" applyFill="1" applyBorder="1" applyAlignment="1">
      <alignment horizontal="center" vertical="center" wrapText="1"/>
      <protection/>
    </xf>
    <xf numFmtId="0" fontId="88" fillId="0" borderId="0" xfId="146" applyFont="1" applyAlignment="1">
      <alignment horizontal="center"/>
      <protection/>
    </xf>
    <xf numFmtId="0" fontId="6" fillId="0" borderId="26" xfId="146" applyFont="1" applyBorder="1" applyAlignment="1">
      <alignment horizontal="center" vertical="center" wrapText="1"/>
      <protection/>
    </xf>
    <xf numFmtId="0" fontId="6" fillId="0" borderId="21" xfId="146" applyFont="1" applyBorder="1" applyAlignment="1">
      <alignment horizontal="center" vertical="center" wrapText="1"/>
      <protection/>
    </xf>
    <xf numFmtId="0" fontId="6" fillId="0" borderId="39" xfId="146" applyFont="1" applyBorder="1" applyAlignment="1">
      <alignment horizontal="center" vertical="center" wrapText="1"/>
      <protection/>
    </xf>
    <xf numFmtId="0" fontId="6" fillId="0" borderId="23" xfId="146" applyFont="1" applyBorder="1" applyAlignment="1">
      <alignment horizontal="center" vertical="center" wrapText="1"/>
      <protection/>
    </xf>
    <xf numFmtId="0" fontId="21" fillId="0" borderId="26" xfId="146" applyFont="1" applyBorder="1" applyAlignment="1">
      <alignment horizontal="center" vertical="center" wrapText="1"/>
      <protection/>
    </xf>
    <xf numFmtId="0" fontId="21" fillId="0" borderId="25" xfId="146" applyFont="1" applyBorder="1" applyAlignment="1">
      <alignment horizontal="center" vertical="center" wrapText="1"/>
      <protection/>
    </xf>
    <xf numFmtId="49" fontId="6" fillId="0" borderId="19" xfId="146" applyNumberFormat="1" applyFont="1" applyFill="1" applyBorder="1" applyAlignment="1">
      <alignment horizontal="center" vertical="center"/>
      <protection/>
    </xf>
    <xf numFmtId="49" fontId="6" fillId="0" borderId="0" xfId="146" applyNumberFormat="1" applyFont="1" applyFill="1" applyBorder="1" applyAlignment="1">
      <alignment horizontal="center" vertical="center"/>
      <protection/>
    </xf>
    <xf numFmtId="49" fontId="6" fillId="0" borderId="22" xfId="146" applyNumberFormat="1" applyFont="1" applyFill="1" applyBorder="1" applyAlignment="1">
      <alignment horizontal="center" vertical="center"/>
      <protection/>
    </xf>
    <xf numFmtId="49" fontId="79" fillId="0" borderId="0" xfId="146" applyNumberFormat="1" applyFont="1" applyAlignment="1">
      <alignment horizontal="center"/>
      <protection/>
    </xf>
    <xf numFmtId="49" fontId="6" fillId="0" borderId="20" xfId="146" applyNumberFormat="1" applyFont="1" applyFill="1" applyBorder="1" applyAlignment="1">
      <alignment horizontal="center" vertical="center"/>
      <protection/>
    </xf>
    <xf numFmtId="49" fontId="77" fillId="3" borderId="26" xfId="146" applyNumberFormat="1" applyFont="1" applyFill="1" applyBorder="1" applyAlignment="1">
      <alignment horizontal="center" vertical="center" wrapText="1"/>
      <protection/>
    </xf>
    <xf numFmtId="49" fontId="77" fillId="3" borderId="25" xfId="146" applyNumberFormat="1" applyFont="1" applyFill="1" applyBorder="1" applyAlignment="1">
      <alignment horizontal="center" vertical="center" wrapText="1"/>
      <protection/>
    </xf>
    <xf numFmtId="49" fontId="75" fillId="3" borderId="26" xfId="146" applyNumberFormat="1" applyFont="1" applyFill="1" applyBorder="1" applyAlignment="1">
      <alignment horizontal="center" vertical="center" wrapText="1"/>
      <protection/>
    </xf>
    <xf numFmtId="49" fontId="75" fillId="3" borderId="25" xfId="146" applyNumberFormat="1" applyFont="1" applyFill="1" applyBorder="1" applyAlignment="1">
      <alignment horizontal="center" vertical="center" wrapText="1"/>
      <protection/>
    </xf>
    <xf numFmtId="49" fontId="3" fillId="0" borderId="0" xfId="146" applyNumberFormat="1" applyFont="1" applyAlignment="1">
      <alignment horizontal="left"/>
      <protection/>
    </xf>
    <xf numFmtId="49" fontId="5" fillId="0" borderId="0" xfId="146" applyNumberFormat="1" applyFont="1" applyBorder="1" applyAlignment="1">
      <alignment horizontal="left" wrapText="1"/>
      <protection/>
    </xf>
    <xf numFmtId="49" fontId="5" fillId="0" borderId="0" xfId="146" applyNumberFormat="1" applyFont="1" applyBorder="1" applyAlignment="1">
      <alignment horizontal="left"/>
      <protection/>
    </xf>
    <xf numFmtId="49" fontId="14" fillId="0" borderId="0" xfId="146" applyNumberFormat="1" applyFont="1" applyAlignment="1">
      <alignment horizontal="center" wrapText="1"/>
      <protection/>
    </xf>
    <xf numFmtId="49" fontId="0" fillId="47" borderId="0" xfId="146" applyNumberFormat="1" applyFont="1" applyFill="1" applyBorder="1" applyAlignment="1">
      <alignment horizontal="left" vertical="top" wrapText="1"/>
      <protection/>
    </xf>
    <xf numFmtId="49" fontId="3" fillId="47" borderId="0" xfId="146" applyNumberFormat="1" applyFont="1" applyFill="1" applyBorder="1" applyAlignment="1">
      <alignment horizontal="left" vertical="top" wrapText="1"/>
      <protection/>
    </xf>
    <xf numFmtId="49" fontId="0" fillId="0" borderId="0" xfId="146" applyNumberFormat="1" applyFont="1" applyAlignment="1">
      <alignment horizontal="justify" vertical="top"/>
      <protection/>
    </xf>
    <xf numFmtId="49" fontId="0" fillId="0" borderId="0" xfId="146" applyNumberFormat="1" applyFont="1" applyBorder="1" applyAlignment="1">
      <alignment horizontal="justify" vertical="top" wrapText="1"/>
      <protection/>
    </xf>
    <xf numFmtId="49" fontId="0" fillId="0" borderId="0" xfId="146" applyNumberFormat="1" applyFont="1" applyBorder="1" applyAlignment="1">
      <alignment horizontal="justify" vertical="top"/>
      <protection/>
    </xf>
    <xf numFmtId="49" fontId="18" fillId="0" borderId="0" xfId="146" applyNumberFormat="1" applyFont="1" applyAlignment="1">
      <alignment horizontal="center" wrapText="1"/>
      <protection/>
    </xf>
    <xf numFmtId="49" fontId="19" fillId="0" borderId="22" xfId="146" applyNumberFormat="1" applyFont="1" applyBorder="1" applyAlignment="1">
      <alignment horizontal="center"/>
      <protection/>
    </xf>
    <xf numFmtId="49" fontId="74" fillId="0" borderId="20" xfId="146" applyNumberFormat="1" applyFont="1" applyBorder="1" applyAlignment="1">
      <alignment horizontal="center" vertical="center" wrapText="1"/>
      <protection/>
    </xf>
    <xf numFmtId="49" fontId="12" fillId="0" borderId="20" xfId="146" applyNumberFormat="1" applyFont="1" applyBorder="1" applyAlignment="1">
      <alignment horizontal="center" vertical="center" wrapText="1"/>
      <protection/>
    </xf>
    <xf numFmtId="49" fontId="7" fillId="0" borderId="0" xfId="146" applyNumberFormat="1" applyFont="1" applyAlignment="1">
      <alignment horizontal="left"/>
      <protection/>
    </xf>
    <xf numFmtId="49" fontId="13" fillId="0" borderId="0" xfId="146" applyNumberFormat="1" applyFont="1" applyBorder="1" applyAlignment="1">
      <alignment horizontal="left"/>
      <protection/>
    </xf>
    <xf numFmtId="49" fontId="7" fillId="0" borderId="26" xfId="146" applyNumberFormat="1" applyFont="1" applyBorder="1" applyAlignment="1">
      <alignment horizontal="center" vertical="center" wrapText="1"/>
      <protection/>
    </xf>
    <xf numFmtId="49" fontId="7" fillId="0" borderId="25" xfId="146" applyNumberFormat="1" applyFont="1" applyBorder="1" applyAlignment="1">
      <alignment horizontal="center" vertical="center" wrapText="1"/>
      <protection/>
    </xf>
    <xf numFmtId="49" fontId="4" fillId="0" borderId="0" xfId="146" applyNumberFormat="1" applyFont="1" applyAlignment="1">
      <alignment/>
      <protection/>
    </xf>
    <xf numFmtId="49" fontId="0" fillId="0" borderId="0" xfId="146" applyNumberFormat="1" applyFont="1" applyBorder="1" applyAlignment="1">
      <alignment horizontal="left"/>
      <protection/>
    </xf>
    <xf numFmtId="49" fontId="19" fillId="0" borderId="26" xfId="146" applyNumberFormat="1" applyFont="1" applyBorder="1" applyAlignment="1">
      <alignment horizontal="center" vertical="center" wrapText="1"/>
      <protection/>
    </xf>
    <xf numFmtId="49" fontId="19" fillId="0" borderId="25" xfId="146" applyNumberFormat="1" applyFont="1" applyBorder="1" applyAlignment="1">
      <alignment horizontal="center" vertical="center" wrapText="1"/>
      <protection/>
    </xf>
    <xf numFmtId="49" fontId="90" fillId="3" borderId="26" xfId="146" applyNumberFormat="1" applyFont="1" applyFill="1" applyBorder="1" applyAlignment="1">
      <alignment horizontal="center" vertical="center" wrapText="1"/>
      <protection/>
    </xf>
    <xf numFmtId="49" fontId="90" fillId="3" borderId="25" xfId="146" applyNumberFormat="1" applyFont="1" applyFill="1" applyBorder="1" applyAlignment="1">
      <alignment horizontal="center" vertical="center" wrapText="1"/>
      <protection/>
    </xf>
    <xf numFmtId="49" fontId="89" fillId="3" borderId="26" xfId="146" applyNumberFormat="1" applyFont="1" applyFill="1" applyBorder="1" applyAlignment="1">
      <alignment horizontal="center" vertical="center" wrapText="1"/>
      <protection/>
    </xf>
    <xf numFmtId="49" fontId="89" fillId="3" borderId="25" xfId="146" applyNumberFormat="1" applyFont="1" applyFill="1" applyBorder="1" applyAlignment="1">
      <alignment horizontal="center" vertical="center" wrapText="1"/>
      <protection/>
    </xf>
    <xf numFmtId="49" fontId="6" fillId="0" borderId="21" xfId="146" applyNumberFormat="1" applyFont="1" applyBorder="1" applyAlignment="1">
      <alignment horizontal="center" vertical="center" wrapText="1"/>
      <protection/>
    </xf>
    <xf numFmtId="49" fontId="6" fillId="0" borderId="23" xfId="146" applyNumberFormat="1" applyFont="1" applyBorder="1" applyAlignment="1">
      <alignment horizontal="center" vertical="center" wrapText="1"/>
      <protection/>
    </xf>
    <xf numFmtId="49" fontId="6" fillId="0" borderId="39" xfId="146" applyNumberFormat="1" applyFont="1" applyBorder="1" applyAlignment="1">
      <alignment horizontal="center" vertical="center" wrapText="1"/>
      <protection/>
    </xf>
    <xf numFmtId="49" fontId="6" fillId="0" borderId="47" xfId="146" applyNumberFormat="1" applyFont="1" applyBorder="1" applyAlignment="1">
      <alignment horizontal="center" vertical="center" wrapText="1"/>
      <protection/>
    </xf>
    <xf numFmtId="49" fontId="19" fillId="0" borderId="0" xfId="146" applyNumberFormat="1" applyFont="1" applyAlignment="1">
      <alignment horizontal="center"/>
      <protection/>
    </xf>
    <xf numFmtId="49" fontId="18" fillId="0" borderId="22" xfId="146" applyNumberFormat="1" applyFont="1" applyBorder="1" applyAlignment="1">
      <alignment horizontal="left"/>
      <protection/>
    </xf>
    <xf numFmtId="49" fontId="31" fillId="0" borderId="0" xfId="146" applyNumberFormat="1" applyFont="1" applyBorder="1" applyAlignment="1">
      <alignment horizontal="left" wrapText="1"/>
      <protection/>
    </xf>
    <xf numFmtId="49" fontId="0" fillId="0" borderId="0" xfId="146" applyNumberFormat="1" applyFont="1" applyFill="1" applyAlignment="1">
      <alignment horizontal="left"/>
      <protection/>
    </xf>
    <xf numFmtId="49" fontId="6" fillId="0" borderId="47" xfId="146" applyNumberFormat="1" applyFont="1" applyFill="1" applyBorder="1" applyAlignment="1">
      <alignment horizontal="center" vertical="center" wrapText="1"/>
      <protection/>
    </xf>
    <xf numFmtId="49" fontId="89" fillId="3" borderId="26" xfId="146" applyNumberFormat="1" applyFont="1" applyFill="1" applyBorder="1" applyAlignment="1">
      <alignment horizontal="center" vertical="center"/>
      <protection/>
    </xf>
    <xf numFmtId="49" fontId="89" fillId="3" borderId="25" xfId="146" applyNumberFormat="1" applyFont="1" applyFill="1" applyBorder="1" applyAlignment="1">
      <alignment horizontal="center" vertical="center"/>
      <protection/>
    </xf>
    <xf numFmtId="49" fontId="6" fillId="0" borderId="27" xfId="146" applyNumberFormat="1" applyFont="1" applyFill="1" applyBorder="1" applyAlignment="1">
      <alignment horizontal="center" vertical="center" wrapText="1"/>
      <protection/>
    </xf>
    <xf numFmtId="49" fontId="6" fillId="0" borderId="37" xfId="146" applyNumberFormat="1" applyFont="1" applyFill="1" applyBorder="1" applyAlignment="1">
      <alignment horizontal="center" vertical="center" wrapText="1"/>
      <protection/>
    </xf>
    <xf numFmtId="49" fontId="19" fillId="0" borderId="26" xfId="146" applyNumberFormat="1" applyFont="1" applyFill="1" applyBorder="1" applyAlignment="1">
      <alignment horizontal="center" vertical="center"/>
      <protection/>
    </xf>
    <xf numFmtId="49" fontId="19" fillId="0" borderId="25" xfId="146" applyNumberFormat="1" applyFont="1" applyFill="1" applyBorder="1" applyAlignment="1">
      <alignment horizontal="center" vertical="center"/>
      <protection/>
    </xf>
    <xf numFmtId="49" fontId="6" fillId="47" borderId="26" xfId="146" applyNumberFormat="1" applyFont="1" applyFill="1" applyBorder="1" applyAlignment="1">
      <alignment horizontal="center" vertical="center"/>
      <protection/>
    </xf>
    <xf numFmtId="49" fontId="6" fillId="47" borderId="25" xfId="146" applyNumberFormat="1" applyFont="1" applyFill="1" applyBorder="1" applyAlignment="1">
      <alignment horizontal="center" vertical="center"/>
      <protection/>
    </xf>
    <xf numFmtId="49" fontId="6" fillId="0" borderId="35" xfId="146" applyNumberFormat="1" applyFont="1" applyFill="1" applyBorder="1" applyAlignment="1">
      <alignment horizontal="center" vertical="center" wrapText="1"/>
      <protection/>
    </xf>
    <xf numFmtId="49" fontId="6" fillId="0" borderId="36" xfId="146" applyNumberFormat="1" applyFont="1" applyFill="1" applyBorder="1" applyAlignment="1">
      <alignment horizontal="center" vertical="center" wrapText="1"/>
      <protection/>
    </xf>
    <xf numFmtId="49" fontId="6" fillId="0" borderId="24" xfId="146" applyNumberFormat="1" applyFont="1" applyFill="1" applyBorder="1" applyAlignment="1">
      <alignment horizontal="center" vertical="center" wrapText="1"/>
      <protection/>
    </xf>
    <xf numFmtId="49" fontId="6" fillId="0" borderId="46" xfId="146" applyNumberFormat="1" applyFont="1" applyFill="1" applyBorder="1" applyAlignment="1">
      <alignment horizontal="center" vertical="center" wrapText="1"/>
      <protection/>
    </xf>
    <xf numFmtId="49" fontId="28" fillId="0" borderId="0" xfId="146" applyNumberFormat="1" applyFont="1" applyAlignment="1">
      <alignment horizontal="center"/>
      <protection/>
    </xf>
    <xf numFmtId="0" fontId="82" fillId="0" borderId="47" xfId="146" applyFont="1" applyFill="1" applyBorder="1" applyAlignment="1">
      <alignment horizontal="center" vertical="center" wrapText="1"/>
      <protection/>
    </xf>
    <xf numFmtId="0" fontId="82" fillId="0" borderId="25" xfId="146" applyFont="1" applyFill="1" applyBorder="1" applyAlignment="1">
      <alignment horizontal="center" vertical="center" wrapText="1"/>
      <protection/>
    </xf>
    <xf numFmtId="49" fontId="18" fillId="0" borderId="0" xfId="146" applyNumberFormat="1" applyFont="1" applyFill="1" applyBorder="1" applyAlignment="1">
      <alignment horizontal="left"/>
      <protection/>
    </xf>
    <xf numFmtId="49" fontId="90" fillId="3" borderId="26" xfId="146" applyNumberFormat="1" applyFont="1" applyFill="1" applyBorder="1" applyAlignment="1">
      <alignment horizontal="center" vertical="center"/>
      <protection/>
    </xf>
    <xf numFmtId="49" fontId="90" fillId="3" borderId="25" xfId="146" applyNumberFormat="1" applyFont="1" applyFill="1" applyBorder="1" applyAlignment="1">
      <alignment horizontal="center" vertical="center"/>
      <protection/>
    </xf>
    <xf numFmtId="49" fontId="13" fillId="0" borderId="22" xfId="146" applyNumberFormat="1" applyFont="1" applyFill="1" applyBorder="1" applyAlignment="1">
      <alignment horizontal="center" vertical="center"/>
      <protection/>
    </xf>
    <xf numFmtId="0" fontId="14" fillId="0" borderId="0" xfId="146" applyNumberFormat="1" applyFont="1" applyAlignment="1">
      <alignment horizontal="center"/>
      <protection/>
    </xf>
    <xf numFmtId="0" fontId="33" fillId="0" borderId="0" xfId="146" applyNumberFormat="1" applyFont="1" applyAlignment="1">
      <alignment horizontal="center"/>
      <protection/>
    </xf>
    <xf numFmtId="0" fontId="23" fillId="0" borderId="0" xfId="146" applyNumberFormat="1" applyFont="1" applyAlignment="1">
      <alignment horizontal="center"/>
      <protection/>
    </xf>
    <xf numFmtId="0" fontId="7" fillId="0" borderId="20" xfId="146" applyFont="1" applyFill="1" applyBorder="1" applyAlignment="1">
      <alignment horizontal="center" vertical="center" wrapText="1"/>
      <protection/>
    </xf>
    <xf numFmtId="0" fontId="18" fillId="0" borderId="0" xfId="146" applyFont="1" applyBorder="1" applyAlignment="1">
      <alignment horizontal="left"/>
      <protection/>
    </xf>
    <xf numFmtId="0" fontId="13" fillId="0" borderId="0" xfId="146" applyFont="1" applyAlignment="1">
      <alignment horizontal="center"/>
      <protection/>
    </xf>
    <xf numFmtId="49" fontId="31" fillId="0" borderId="0" xfId="146" applyNumberFormat="1" applyFont="1" applyBorder="1" applyAlignment="1">
      <alignment horizontal="justify" vertical="justify" wrapText="1"/>
      <protection/>
    </xf>
    <xf numFmtId="0" fontId="28" fillId="47" borderId="0" xfId="146" applyFont="1" applyFill="1" applyBorder="1" applyAlignment="1">
      <alignment horizontal="center"/>
      <protection/>
    </xf>
    <xf numFmtId="49" fontId="7" fillId="0" borderId="35" xfId="146" applyNumberFormat="1" applyFont="1" applyFill="1" applyBorder="1" applyAlignment="1">
      <alignment horizontal="center" vertical="center"/>
      <protection/>
    </xf>
    <xf numFmtId="49" fontId="7" fillId="0" borderId="36" xfId="146" applyNumberFormat="1" applyFont="1" applyFill="1" applyBorder="1" applyAlignment="1">
      <alignment horizontal="center" vertical="center"/>
      <protection/>
    </xf>
    <xf numFmtId="49" fontId="7" fillId="0" borderId="24" xfId="146" applyNumberFormat="1" applyFont="1" applyFill="1" applyBorder="1" applyAlignment="1">
      <alignment horizontal="center" vertical="center"/>
      <protection/>
    </xf>
    <xf numFmtId="49" fontId="7" fillId="0" borderId="46" xfId="146" applyNumberFormat="1" applyFont="1" applyFill="1" applyBorder="1" applyAlignment="1">
      <alignment horizontal="center" vertical="center"/>
      <protection/>
    </xf>
    <xf numFmtId="49" fontId="7" fillId="0" borderId="27" xfId="146" applyNumberFormat="1" applyFont="1" applyFill="1" applyBorder="1" applyAlignment="1">
      <alignment horizontal="center" vertical="center"/>
      <protection/>
    </xf>
    <xf numFmtId="49" fontId="7" fillId="0" borderId="37" xfId="146" applyNumberFormat="1" applyFont="1" applyFill="1" applyBorder="1" applyAlignment="1">
      <alignment horizontal="center" vertical="center"/>
      <protection/>
    </xf>
    <xf numFmtId="0" fontId="25" fillId="0" borderId="0" xfId="146" applyFont="1" applyAlignment="1">
      <alignment horizontal="center"/>
      <protection/>
    </xf>
    <xf numFmtId="49" fontId="25" fillId="47" borderId="48" xfId="0" applyNumberFormat="1" applyFont="1" applyFill="1" applyBorder="1" applyAlignment="1">
      <alignment horizontal="center" vertical="center"/>
    </xf>
    <xf numFmtId="49" fontId="25" fillId="47" borderId="49"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7"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4"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7" fillId="0" borderId="20" xfId="0" applyNumberFormat="1" applyFont="1" applyFill="1" applyBorder="1" applyAlignment="1">
      <alignment horizontal="center" vertical="center" wrapText="1"/>
    </xf>
    <xf numFmtId="0" fontId="25" fillId="0" borderId="0" xfId="0" applyNumberFormat="1" applyFont="1" applyFill="1" applyAlignment="1">
      <alignment horizontal="center"/>
    </xf>
    <xf numFmtId="49" fontId="4" fillId="0"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left"/>
    </xf>
    <xf numFmtId="0" fontId="28" fillId="0" borderId="0" xfId="0" applyNumberFormat="1" applyFont="1" applyFill="1" applyAlignment="1">
      <alignment horizontal="center" wrapText="1"/>
    </xf>
    <xf numFmtId="0" fontId="28" fillId="0" borderId="0" xfId="0" applyNumberFormat="1" applyFont="1" applyFill="1" applyAlignment="1">
      <alignment horizontal="center"/>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1" fontId="7"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wrapText="1"/>
    </xf>
    <xf numFmtId="49" fontId="16" fillId="0" borderId="50"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3" fillId="51" borderId="26" xfId="0" applyNumberFormat="1" applyFont="1" applyFill="1" applyBorder="1" applyAlignment="1" applyProtection="1">
      <alignment horizontal="center" vertical="center" wrapText="1"/>
      <protection/>
    </xf>
    <xf numFmtId="49" fontId="3" fillId="51" borderId="25"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7" fillId="0" borderId="20" xfId="0" applyNumberFormat="1" applyFont="1" applyFill="1" applyBorder="1" applyAlignment="1" applyProtection="1">
      <alignment horizontal="center" vertical="center" wrapText="1"/>
      <protection/>
    </xf>
    <xf numFmtId="49" fontId="7" fillId="0" borderId="0" xfId="0" applyNumberFormat="1" applyFont="1" applyFill="1" applyBorder="1" applyAlignment="1">
      <alignment horizontal="left" wrapText="1"/>
    </xf>
    <xf numFmtId="0" fontId="6" fillId="0" borderId="0" xfId="0" applyNumberFormat="1" applyFont="1" applyFill="1" applyBorder="1" applyAlignment="1">
      <alignment horizontal="left" wrapText="1"/>
    </xf>
    <xf numFmtId="49" fontId="7" fillId="0" borderId="51"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0" fillId="0" borderId="0" xfId="0" applyNumberFormat="1" applyFont="1" applyFill="1" applyAlignment="1">
      <alignment horizontal="left"/>
    </xf>
    <xf numFmtId="49" fontId="7" fillId="0" borderId="52" xfId="0" applyNumberFormat="1" applyFont="1" applyFill="1" applyBorder="1" applyAlignment="1" applyProtection="1">
      <alignment horizontal="center" vertical="center" wrapText="1"/>
      <protection/>
    </xf>
    <xf numFmtId="49" fontId="7" fillId="0" borderId="39" xfId="0" applyNumberFormat="1" applyFont="1" applyFill="1" applyBorder="1" applyAlignment="1" applyProtection="1">
      <alignment horizontal="center" vertical="center" wrapText="1"/>
      <protection/>
    </xf>
    <xf numFmtId="49" fontId="7" fillId="0" borderId="23" xfId="0" applyNumberFormat="1" applyFont="1" applyFill="1" applyBorder="1" applyAlignment="1" applyProtection="1">
      <alignment horizontal="center" vertical="center" wrapText="1"/>
      <protection/>
    </xf>
    <xf numFmtId="0" fontId="7" fillId="0" borderId="53"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0" xfId="0" applyNumberFormat="1" applyFont="1" applyFill="1" applyBorder="1" applyAlignment="1">
      <alignment horizontal="center" vertical="center" wrapText="1"/>
    </xf>
    <xf numFmtId="49" fontId="7" fillId="0" borderId="51" xfId="0" applyNumberFormat="1" applyFont="1" applyFill="1" applyBorder="1" applyAlignment="1" applyProtection="1">
      <alignment horizontal="center" vertical="center" wrapText="1"/>
      <protection/>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1" fontId="7" fillId="0" borderId="51" xfId="0" applyNumberFormat="1" applyFont="1" applyFill="1" applyBorder="1" applyAlignment="1">
      <alignment horizontal="center" vertical="center"/>
    </xf>
    <xf numFmtId="0" fontId="0" fillId="0" borderId="0" xfId="0" applyNumberFormat="1" applyFont="1" applyFill="1" applyAlignment="1">
      <alignment horizontal="center"/>
    </xf>
    <xf numFmtId="49" fontId="18" fillId="0" borderId="54" xfId="0" applyNumberFormat="1" applyFont="1" applyFill="1" applyBorder="1" applyAlignment="1">
      <alignment horizontal="center"/>
    </xf>
    <xf numFmtId="49" fontId="21" fillId="0" borderId="50"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0" borderId="55" xfId="0" applyNumberFormat="1" applyFont="1" applyFill="1" applyBorder="1" applyAlignment="1" applyProtection="1">
      <alignment horizontal="center" vertical="center" wrapText="1"/>
      <protection/>
    </xf>
    <xf numFmtId="49" fontId="7" fillId="0" borderId="38" xfId="0" applyNumberFormat="1" applyFont="1" applyFill="1" applyBorder="1" applyAlignment="1" applyProtection="1">
      <alignment horizontal="center" vertical="center" wrapText="1"/>
      <protection/>
    </xf>
  </cellXfs>
  <cellStyles count="15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0] 2" xfId="98"/>
    <cellStyle name="Comma 2" xfId="99"/>
    <cellStyle name="Comma 3" xfId="100"/>
    <cellStyle name="Comma 4" xfId="101"/>
    <cellStyle name="Comma 5" xfId="102"/>
    <cellStyle name="Comma 6" xfId="103"/>
    <cellStyle name="Comma 7" xfId="104"/>
    <cellStyle name="Comma 8" xfId="105"/>
    <cellStyle name="Currency" xfId="106"/>
    <cellStyle name="Currency [0]" xfId="107"/>
    <cellStyle name="Explanatory Text" xfId="108"/>
    <cellStyle name="Explanatory Text 2" xfId="109"/>
    <cellStyle name="Explanatory Text 3" xfId="110"/>
    <cellStyle name="Followed Hyperlink" xfId="111"/>
    <cellStyle name="Good" xfId="112"/>
    <cellStyle name="Good 2" xfId="113"/>
    <cellStyle name="Good 3" xfId="114"/>
    <cellStyle name="Heading 1" xfId="115"/>
    <cellStyle name="Heading 1 2" xfId="116"/>
    <cellStyle name="Heading 1 3" xfId="117"/>
    <cellStyle name="Heading 2" xfId="118"/>
    <cellStyle name="Heading 2 2" xfId="119"/>
    <cellStyle name="Heading 2 3" xfId="120"/>
    <cellStyle name="Heading 3" xfId="121"/>
    <cellStyle name="Heading 3 2" xfId="122"/>
    <cellStyle name="Heading 3 3" xfId="123"/>
    <cellStyle name="Heading 4" xfId="124"/>
    <cellStyle name="Heading 4 2" xfId="125"/>
    <cellStyle name="Heading 4 3" xfId="126"/>
    <cellStyle name="Hyperlink" xfId="127"/>
    <cellStyle name="Input" xfId="128"/>
    <cellStyle name="Input 2" xfId="129"/>
    <cellStyle name="Input 3" xfId="130"/>
    <cellStyle name="Linked Cell" xfId="131"/>
    <cellStyle name="Linked Cell 2" xfId="132"/>
    <cellStyle name="Linked Cell 3" xfId="133"/>
    <cellStyle name="Neutral" xfId="134"/>
    <cellStyle name="Neutral 2" xfId="135"/>
    <cellStyle name="Neutral 3" xfId="136"/>
    <cellStyle name="Normal 2" xfId="137"/>
    <cellStyle name="Normal 2 2" xfId="138"/>
    <cellStyle name="Normal 3" xfId="139"/>
    <cellStyle name="Normal 4" xfId="140"/>
    <cellStyle name="Normal 5" xfId="141"/>
    <cellStyle name="Normal_1. (Goc) THONG KE TT01 Toàn tỉnh Hoa Binh 6 tháng 2013" xfId="142"/>
    <cellStyle name="Normal_1. (Goc) THONG KE TT01 Toàn tỉnh Hoa Binh 6 tháng 2013 2" xfId="143"/>
    <cellStyle name="Normal_19 bieu m nhapcong thuc da sao 11 don vi " xfId="144"/>
    <cellStyle name="Normal_Bieu 8 - Bieu 19 toan tinh" xfId="145"/>
    <cellStyle name="Normal_Bieu mau TK tu 11 den 19 (ban phat hanh)" xfId="146"/>
    <cellStyle name="Normal_Sheet2"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2 2 2" xfId="157"/>
    <cellStyle name="Percent 3" xfId="158"/>
    <cellStyle name="Percent 4" xfId="159"/>
    <cellStyle name="Percent 5" xfId="160"/>
    <cellStyle name="Title" xfId="161"/>
    <cellStyle name="Title 2" xfId="162"/>
    <cellStyle name="Title 3" xfId="163"/>
    <cellStyle name="Total" xfId="164"/>
    <cellStyle name="Total 2" xfId="165"/>
    <cellStyle name="Total 3" xfId="166"/>
    <cellStyle name="Warning Text" xfId="167"/>
    <cellStyle name="Warning Text 2" xfId="168"/>
    <cellStyle name="Warning Text 3"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externalLink" Target="externalLinks/externalLink15.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NSNN,%20B&#272;G,%20BPDB,%20CC%20to&#224;n%20t&#7881;nh%20qu&#237;%204-2018.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72;&#7841;%20T&#7867;h.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oa\N&#259;m%202018\Th&#7889;ng%20k&#234;\B&#7843;n%20g&#7917;i%20T&#7893;ng%20c&#7909;c\L&#226;m%20&#272;&#7891;ng%20n&#259;m%202018%2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72;&#7913;c%20Tr&#7885;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án đấu giá"/>
      <sheetName val="Tiền thu NSNN"/>
      <sheetName val="Việc thu NSNN"/>
      <sheetName val="PL1"/>
      <sheetName val="PL2"/>
      <sheetName val="PL3"/>
      <sheetName val="PL4"/>
      <sheetName val="PL5"/>
      <sheetName val="PL6"/>
      <sheetName val="PL7"/>
      <sheetName val="PL8"/>
      <sheetName val="PL9"/>
      <sheetName val="PL10"/>
      <sheetName val="PL11"/>
      <sheetName val="PL12"/>
      <sheetName val="PL13"/>
      <sheetName val="PL14"/>
      <sheetName val="PL15"/>
      <sheetName val="Sheet1"/>
    </sheetNames>
    <sheetDataSet>
      <sheetData sheetId="3">
        <row r="7">
          <cell r="D7">
            <v>269638020.0229062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2">
        <row r="12">
          <cell r="O12">
            <v>0</v>
          </cell>
          <cell r="P12">
            <v>0</v>
          </cell>
        </row>
        <row r="13">
          <cell r="E13">
            <v>18</v>
          </cell>
          <cell r="F13">
            <v>0</v>
          </cell>
          <cell r="J13">
            <v>9</v>
          </cell>
          <cell r="K13">
            <v>1</v>
          </cell>
          <cell r="M13">
            <v>0</v>
          </cell>
          <cell r="Q13">
            <v>20</v>
          </cell>
        </row>
        <row r="14">
          <cell r="E14">
            <v>29</v>
          </cell>
          <cell r="F14">
            <v>0</v>
          </cell>
          <cell r="J14">
            <v>13</v>
          </cell>
          <cell r="K14">
            <v>1</v>
          </cell>
          <cell r="M14">
            <v>0</v>
          </cell>
          <cell r="N14">
            <v>0</v>
          </cell>
          <cell r="O14">
            <v>0</v>
          </cell>
          <cell r="P14">
            <v>0</v>
          </cell>
          <cell r="Q14">
            <v>56</v>
          </cell>
        </row>
        <row r="15">
          <cell r="E15">
            <v>25</v>
          </cell>
          <cell r="F15">
            <v>0</v>
          </cell>
          <cell r="J15">
            <v>13</v>
          </cell>
          <cell r="K15">
            <v>0</v>
          </cell>
          <cell r="M15">
            <v>0</v>
          </cell>
          <cell r="N15">
            <v>0</v>
          </cell>
          <cell r="P15">
            <v>0</v>
          </cell>
          <cell r="Q15">
            <v>25</v>
          </cell>
        </row>
      </sheetData>
      <sheetData sheetId="13">
        <row r="12">
          <cell r="P12">
            <v>0</v>
          </cell>
        </row>
        <row r="13">
          <cell r="E13">
            <v>600563</v>
          </cell>
          <cell r="F13">
            <v>0</v>
          </cell>
          <cell r="J13">
            <v>319068</v>
          </cell>
          <cell r="K13">
            <v>300</v>
          </cell>
          <cell r="N13">
            <v>0</v>
          </cell>
          <cell r="R13">
            <v>770833</v>
          </cell>
        </row>
        <row r="14">
          <cell r="E14">
            <v>1349765</v>
          </cell>
          <cell r="F14">
            <v>0</v>
          </cell>
          <cell r="J14">
            <v>89142</v>
          </cell>
          <cell r="K14">
            <v>28500</v>
          </cell>
          <cell r="L14">
            <v>0</v>
          </cell>
          <cell r="N14">
            <v>0</v>
          </cell>
          <cell r="O14">
            <v>0</v>
          </cell>
          <cell r="Q14">
            <v>0</v>
          </cell>
          <cell r="R14">
            <v>23220107</v>
          </cell>
        </row>
        <row r="15">
          <cell r="E15">
            <v>425394</v>
          </cell>
          <cell r="F15">
            <v>0</v>
          </cell>
          <cell r="J15">
            <v>155681</v>
          </cell>
          <cell r="K15">
            <v>0</v>
          </cell>
          <cell r="L15">
            <v>0</v>
          </cell>
          <cell r="N15">
            <v>0</v>
          </cell>
          <cell r="O15">
            <v>0</v>
          </cell>
          <cell r="P15">
            <v>0</v>
          </cell>
          <cell r="Q15">
            <v>0</v>
          </cell>
          <cell r="R15">
            <v>889600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2">
        <row r="11">
          <cell r="U11">
            <v>725552531</v>
          </cell>
        </row>
        <row r="13">
          <cell r="U13">
            <v>71883973</v>
          </cell>
        </row>
        <row r="27">
          <cell r="U27">
            <v>653668558</v>
          </cell>
        </row>
        <row r="28">
          <cell r="U28">
            <v>237217535</v>
          </cell>
        </row>
        <row r="39">
          <cell r="U39">
            <v>49491266</v>
          </cell>
        </row>
        <row r="48">
          <cell r="U48">
            <v>1132037</v>
          </cell>
        </row>
        <row r="51">
          <cell r="U51">
            <v>38094269</v>
          </cell>
        </row>
        <row r="57">
          <cell r="U57">
            <v>133001998</v>
          </cell>
        </row>
        <row r="66">
          <cell r="U66">
            <v>53473757</v>
          </cell>
        </row>
        <row r="75">
          <cell r="U75">
            <v>4217072</v>
          </cell>
        </row>
        <row r="79">
          <cell r="U79">
            <v>56878352</v>
          </cell>
        </row>
        <row r="86">
          <cell r="U86">
            <v>47957317</v>
          </cell>
        </row>
        <row r="92">
          <cell r="U92">
            <v>10322902</v>
          </cell>
        </row>
        <row r="96">
          <cell r="U96">
            <v>19055342</v>
          </cell>
        </row>
        <row r="100">
          <cell r="U100">
            <v>2826711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h)"/>
      <sheetName val="1"/>
      <sheetName val="01(n)"/>
      <sheetName val="2"/>
      <sheetName val="01(s)"/>
      <sheetName val="3"/>
      <sheetName val="01(LA6M"/>
      <sheetName val="4"/>
      <sheetName val="1(Giao)"/>
      <sheetName val="5"/>
      <sheetName val="1(Lam)"/>
      <sheetName val="6"/>
      <sheetName val="1(Nhàn)"/>
      <sheetName val="7"/>
      <sheetName val="1(Hien)"/>
      <sheetName val="8"/>
      <sheetName val="Uy"/>
      <sheetName val="9"/>
      <sheetName val="2(h)"/>
      <sheetName val="2(1)"/>
      <sheetName val="2(N)"/>
      <sheetName val="2(2)"/>
      <sheetName val="2(s)"/>
      <sheetName val="2(3)"/>
      <sheetName val="2(ch)"/>
      <sheetName val="2(4)"/>
      <sheetName val="2(GIAO1)"/>
      <sheetName val="2(5)"/>
      <sheetName val="2(Ci)"/>
      <sheetName val="2(6)"/>
      <sheetName val="2(nhàn)"/>
      <sheetName val="2(7)"/>
      <sheetName val="2(Hien)"/>
      <sheetName val="2(8)"/>
      <sheetName val="2(Uy)"/>
      <sheetName val="2(9)"/>
      <sheetName val="3(h)"/>
      <sheetName val="3(1)"/>
      <sheetName val="3(n)"/>
      <sheetName val="3(2)"/>
      <sheetName val="3(s)"/>
      <sheetName val="3(3)"/>
      <sheetName val="3(ch)"/>
      <sheetName val="3(4)"/>
      <sheetName val="3(a)"/>
      <sheetName val="3(5)"/>
      <sheetName val="3(Ci)"/>
      <sheetName val="3(6)"/>
      <sheetName val="3(nhàn)"/>
      <sheetName val="3(7)"/>
      <sheetName val="3(Hien)"/>
      <sheetName val="3(8)"/>
      <sheetName val="3(UY)"/>
      <sheetName val="3(9)"/>
      <sheetName val="4(h)"/>
      <sheetName val="4.1"/>
      <sheetName val="4(n)"/>
      <sheetName val="4(2)"/>
      <sheetName val="4(s)"/>
      <sheetName val="4(3)"/>
      <sheetName val="4(ch)"/>
      <sheetName val="4(4)"/>
      <sheetName val="4(A)"/>
      <sheetName val="4(5)"/>
      <sheetName val="4(Ci)"/>
      <sheetName val="4(6)"/>
      <sheetName val="4(nhàn)"/>
      <sheetName val="4(7)"/>
      <sheetName val="4(Hien)"/>
      <sheetName val="4(8)"/>
      <sheetName val="4(UY)"/>
      <sheetName val="4(9)"/>
      <sheetName val="5(h)"/>
      <sheetName val="5(n)"/>
      <sheetName val="5(s)"/>
      <sheetName val="5(ch)"/>
      <sheetName val="5(A)"/>
      <sheetName val="5(CI)"/>
      <sheetName val="5(nhàn)"/>
      <sheetName val="5(Hien) "/>
      <sheetName val="5(UY)"/>
      <sheetName val="mẫu 1"/>
      <sheetName val="PT1"/>
      <sheetName val="mẫu 2"/>
      <sheetName val="PT2"/>
      <sheetName val="mẫu 3"/>
      <sheetName val="PT3"/>
      <sheetName val="mẫu 4"/>
      <sheetName val="PT4"/>
      <sheetName val="mẫu 5"/>
      <sheetName val="06"/>
      <sheetName val="07"/>
      <sheetName val="08"/>
      <sheetName val="09"/>
      <sheetName val="10"/>
      <sheetName val="11"/>
      <sheetName val="12"/>
      <sheetName val="13"/>
      <sheetName val="14"/>
      <sheetName val="15"/>
      <sheetName val="16"/>
      <sheetName val="17"/>
      <sheetName val="18"/>
      <sheetName val="19"/>
      <sheetName val="Sheet1"/>
    </sheetNames>
    <sheetDataSet>
      <sheetData sheetId="102">
        <row r="12">
          <cell r="E12">
            <v>17</v>
          </cell>
          <cell r="F12">
            <v>0</v>
          </cell>
          <cell r="J12">
            <v>7</v>
          </cell>
          <cell r="K12">
            <v>1</v>
          </cell>
          <cell r="M12">
            <v>0</v>
          </cell>
          <cell r="N12">
            <v>0</v>
          </cell>
          <cell r="O12">
            <v>0</v>
          </cell>
          <cell r="P12">
            <v>0</v>
          </cell>
          <cell r="Q12">
            <v>10</v>
          </cell>
        </row>
        <row r="13">
          <cell r="E13">
            <v>48</v>
          </cell>
          <cell r="F13">
            <v>0</v>
          </cell>
          <cell r="J13">
            <v>34</v>
          </cell>
          <cell r="K13">
            <v>6</v>
          </cell>
          <cell r="M13">
            <v>0</v>
          </cell>
          <cell r="N13">
            <v>0</v>
          </cell>
          <cell r="P13">
            <v>0</v>
          </cell>
          <cell r="Q13">
            <v>93</v>
          </cell>
        </row>
        <row r="14">
          <cell r="E14">
            <v>40</v>
          </cell>
          <cell r="F14">
            <v>0</v>
          </cell>
          <cell r="J14">
            <v>36</v>
          </cell>
          <cell r="K14">
            <v>3</v>
          </cell>
          <cell r="M14">
            <v>0</v>
          </cell>
          <cell r="N14">
            <v>0</v>
          </cell>
          <cell r="P14">
            <v>0</v>
          </cell>
          <cell r="Q14">
            <v>91</v>
          </cell>
        </row>
        <row r="15">
          <cell r="E15">
            <v>32</v>
          </cell>
          <cell r="F15">
            <v>0</v>
          </cell>
          <cell r="J15">
            <v>34</v>
          </cell>
          <cell r="K15">
            <v>2</v>
          </cell>
          <cell r="M15">
            <v>0</v>
          </cell>
          <cell r="N15">
            <v>0</v>
          </cell>
          <cell r="P15">
            <v>0</v>
          </cell>
          <cell r="Q15">
            <v>52</v>
          </cell>
        </row>
        <row r="16">
          <cell r="E16">
            <v>36</v>
          </cell>
          <cell r="F16">
            <v>0</v>
          </cell>
          <cell r="J16">
            <v>27</v>
          </cell>
          <cell r="K16">
            <v>0</v>
          </cell>
          <cell r="M16">
            <v>0</v>
          </cell>
          <cell r="N16">
            <v>0</v>
          </cell>
          <cell r="O16">
            <v>0</v>
          </cell>
          <cell r="P16">
            <v>0</v>
          </cell>
          <cell r="Q16">
            <v>74</v>
          </cell>
        </row>
        <row r="17">
          <cell r="E17">
            <v>36</v>
          </cell>
          <cell r="F17">
            <v>2</v>
          </cell>
          <cell r="J17">
            <v>28</v>
          </cell>
          <cell r="K17">
            <v>0</v>
          </cell>
          <cell r="M17">
            <v>5</v>
          </cell>
          <cell r="N17">
            <v>0</v>
          </cell>
          <cell r="O17">
            <v>0</v>
          </cell>
          <cell r="P17">
            <v>0</v>
          </cell>
          <cell r="Q17">
            <v>110</v>
          </cell>
        </row>
        <row r="18">
          <cell r="E18">
            <v>38</v>
          </cell>
          <cell r="F18">
            <v>1</v>
          </cell>
          <cell r="J18">
            <v>33</v>
          </cell>
          <cell r="K18">
            <v>1</v>
          </cell>
          <cell r="M18">
            <v>0</v>
          </cell>
          <cell r="N18">
            <v>0</v>
          </cell>
          <cell r="P18">
            <v>0</v>
          </cell>
          <cell r="Q18">
            <v>43</v>
          </cell>
        </row>
        <row r="19">
          <cell r="E19">
            <v>31</v>
          </cell>
          <cell r="J19">
            <v>17</v>
          </cell>
          <cell r="K19">
            <v>3</v>
          </cell>
          <cell r="L19">
            <v>65</v>
          </cell>
          <cell r="M19">
            <v>0</v>
          </cell>
          <cell r="O19">
            <v>0</v>
          </cell>
          <cell r="P19">
            <v>0</v>
          </cell>
          <cell r="Q19">
            <v>123</v>
          </cell>
        </row>
      </sheetData>
      <sheetData sheetId="103">
        <row r="12">
          <cell r="E12">
            <v>2455080</v>
          </cell>
          <cell r="F12">
            <v>0</v>
          </cell>
          <cell r="J12">
            <v>97130</v>
          </cell>
          <cell r="K12">
            <v>1600000</v>
          </cell>
          <cell r="L12">
            <v>0</v>
          </cell>
          <cell r="N12">
            <v>0</v>
          </cell>
          <cell r="O12">
            <v>0</v>
          </cell>
          <cell r="R12">
            <v>0</v>
          </cell>
        </row>
        <row r="13">
          <cell r="E13">
            <v>2406198</v>
          </cell>
          <cell r="F13">
            <v>0</v>
          </cell>
          <cell r="J13">
            <v>1842294</v>
          </cell>
          <cell r="K13">
            <v>29799</v>
          </cell>
          <cell r="L13">
            <v>0</v>
          </cell>
          <cell r="N13">
            <v>0</v>
          </cell>
          <cell r="O13">
            <v>0</v>
          </cell>
          <cell r="R13">
            <v>6249257</v>
          </cell>
        </row>
        <row r="14">
          <cell r="E14">
            <v>3434895</v>
          </cell>
          <cell r="F14">
            <v>0</v>
          </cell>
          <cell r="J14">
            <v>926860</v>
          </cell>
          <cell r="K14">
            <v>212488</v>
          </cell>
          <cell r="L14">
            <v>0</v>
          </cell>
          <cell r="N14">
            <v>0</v>
          </cell>
          <cell r="O14">
            <v>0</v>
          </cell>
          <cell r="R14">
            <v>5475460</v>
          </cell>
        </row>
        <row r="15">
          <cell r="E15">
            <v>926434</v>
          </cell>
          <cell r="F15">
            <v>0</v>
          </cell>
          <cell r="J15">
            <v>1066630</v>
          </cell>
          <cell r="K15">
            <v>388560</v>
          </cell>
          <cell r="L15">
            <v>0</v>
          </cell>
          <cell r="N15">
            <v>0</v>
          </cell>
          <cell r="O15">
            <v>0</v>
          </cell>
          <cell r="R15">
            <v>22119115</v>
          </cell>
        </row>
        <row r="16">
          <cell r="E16">
            <v>576498</v>
          </cell>
          <cell r="F16">
            <v>0</v>
          </cell>
          <cell r="J16">
            <v>5796590</v>
          </cell>
          <cell r="K16">
            <v>8871643</v>
          </cell>
          <cell r="L16">
            <v>0</v>
          </cell>
          <cell r="N16">
            <v>0</v>
          </cell>
          <cell r="O16">
            <v>0</v>
          </cell>
          <cell r="R16">
            <v>6355937</v>
          </cell>
        </row>
        <row r="17">
          <cell r="E17">
            <v>1109353</v>
          </cell>
          <cell r="F17">
            <v>0</v>
          </cell>
          <cell r="J17">
            <v>16032613</v>
          </cell>
          <cell r="K17">
            <v>0</v>
          </cell>
          <cell r="L17">
            <v>0</v>
          </cell>
          <cell r="N17">
            <v>0</v>
          </cell>
          <cell r="O17">
            <v>0</v>
          </cell>
          <cell r="R17">
            <v>12037305</v>
          </cell>
        </row>
        <row r="18">
          <cell r="E18">
            <v>3257460</v>
          </cell>
          <cell r="F18">
            <v>10178</v>
          </cell>
          <cell r="J18">
            <v>4828202</v>
          </cell>
          <cell r="K18">
            <v>3047900</v>
          </cell>
          <cell r="R18">
            <v>2425751</v>
          </cell>
        </row>
        <row r="19">
          <cell r="E19">
            <v>532282</v>
          </cell>
          <cell r="F19">
            <v>4779</v>
          </cell>
          <cell r="J19">
            <v>162364</v>
          </cell>
          <cell r="K19">
            <v>0</v>
          </cell>
          <cell r="L19">
            <v>0</v>
          </cell>
          <cell r="N19">
            <v>34905</v>
          </cell>
          <cell r="O19">
            <v>0</v>
          </cell>
          <cell r="R19">
            <v>6635444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 val="Sheet1"/>
    </sheetNames>
    <sheetDataSet>
      <sheetData sheetId="16">
        <row r="13">
          <cell r="E13">
            <v>568112</v>
          </cell>
          <cell r="F13">
            <v>0</v>
          </cell>
          <cell r="J13">
            <v>34466</v>
          </cell>
          <cell r="K13">
            <v>0</v>
          </cell>
          <cell r="L13">
            <v>0</v>
          </cell>
          <cell r="R13">
            <v>399318</v>
          </cell>
        </row>
        <row r="14">
          <cell r="E14">
            <v>592640</v>
          </cell>
          <cell r="F14">
            <v>0</v>
          </cell>
          <cell r="J14">
            <v>44953</v>
          </cell>
          <cell r="K14">
            <v>0</v>
          </cell>
          <cell r="L14">
            <v>0</v>
          </cell>
          <cell r="R14">
            <v>1978604</v>
          </cell>
        </row>
        <row r="15">
          <cell r="E15">
            <v>2778136</v>
          </cell>
          <cell r="G15">
            <v>0</v>
          </cell>
          <cell r="J15">
            <v>14965</v>
          </cell>
          <cell r="K15">
            <v>0</v>
          </cell>
          <cell r="L15">
            <v>0</v>
          </cell>
          <cell r="R15">
            <v>175091</v>
          </cell>
        </row>
      </sheetData>
      <sheetData sheetId="17">
        <row r="13">
          <cell r="E13">
            <v>25</v>
          </cell>
          <cell r="F13">
            <v>0</v>
          </cell>
          <cell r="J13">
            <v>14</v>
          </cell>
          <cell r="K13">
            <v>0</v>
          </cell>
          <cell r="Q13">
            <v>14</v>
          </cell>
        </row>
        <row r="14">
          <cell r="E14">
            <v>24</v>
          </cell>
          <cell r="F14">
            <v>0</v>
          </cell>
          <cell r="J14">
            <v>8</v>
          </cell>
          <cell r="K14">
            <v>0</v>
          </cell>
          <cell r="Q14">
            <v>14</v>
          </cell>
        </row>
        <row r="15">
          <cell r="E15">
            <v>29</v>
          </cell>
          <cell r="F15">
            <v>0</v>
          </cell>
          <cell r="J15">
            <v>9</v>
          </cell>
          <cell r="K15">
            <v>0</v>
          </cell>
          <cell r="Q15">
            <v>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ieu thong tin"/>
      <sheetName val="co quan 1"/>
      <sheetName val="thach 1"/>
      <sheetName val="chi 1"/>
      <sheetName val="don 1"/>
      <sheetName val="DONG 1"/>
      <sheetName val="linh 1"/>
      <sheetName val="minh 1"/>
      <sheetName val="Phân tích chỉ tiêu Mau 01.THA"/>
      <sheetName val="co quan 2"/>
      <sheetName val="chi 2"/>
      <sheetName val="don 2"/>
      <sheetName val="thach 2"/>
      <sheetName val="dong 2"/>
      <sheetName val="linh 2"/>
      <sheetName val="minh 2"/>
      <sheetName val="Phan tich chi tieu mau 02.THA"/>
      <sheetName val="co quan 3"/>
      <sheetName val="chi 3"/>
      <sheetName val="thach 3"/>
      <sheetName val="don 3"/>
      <sheetName val="dong 3"/>
      <sheetName val="linh 3"/>
      <sheetName val="minh 3"/>
      <sheetName val="Phân tích chỉ tiêu Mẫu 03.THA"/>
      <sheetName val="co quan 4"/>
      <sheetName val="chi 4"/>
      <sheetName val="don 4"/>
      <sheetName val="thach 4"/>
      <sheetName val="dong 4"/>
      <sheetName val="linh 4"/>
      <sheetName val="minh 4"/>
      <sheetName val="Phân tich chỉ tiêu Mẫu 04.THA"/>
      <sheetName val="co quan 5"/>
      <sheetName val="chi 5"/>
      <sheetName val="don 5"/>
      <sheetName val="thach 5"/>
      <sheetName val="dong 5"/>
      <sheetName val="linh 5"/>
      <sheetName val="minh 5"/>
      <sheetName val="việc CHV Mẫu 06"/>
      <sheetName val="Mẫu BC tiền theo CHV Mẫu 07"/>
      <sheetName val="Mãu BC mien giam 8"/>
      <sheetName val="Mau an tuyen khong ro 9"/>
      <sheetName val="Mau cuong che 10"/>
      <sheetName val="Khiếu nại Mẫu 11"/>
      <sheetName val="To cao Mau 12"/>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ko tự nhảy"/>
      <sheetName val="theo doi so lieu"/>
    </sheetNames>
    <sheetDataSet>
      <sheetData sheetId="40">
        <row r="14">
          <cell r="E14">
            <v>0</v>
          </cell>
          <cell r="F14">
            <v>0</v>
          </cell>
          <cell r="K14">
            <v>0</v>
          </cell>
          <cell r="M14">
            <v>0</v>
          </cell>
          <cell r="N14">
            <v>0</v>
          </cell>
          <cell r="O14">
            <v>0</v>
          </cell>
          <cell r="P14">
            <v>0</v>
          </cell>
          <cell r="R14">
            <v>0</v>
          </cell>
        </row>
        <row r="15">
          <cell r="E15">
            <v>33</v>
          </cell>
          <cell r="F15">
            <v>0</v>
          </cell>
          <cell r="J15">
            <v>15</v>
          </cell>
          <cell r="K15">
            <v>1</v>
          </cell>
          <cell r="M15">
            <v>12</v>
          </cell>
          <cell r="N15">
            <v>0</v>
          </cell>
          <cell r="O15">
            <v>0</v>
          </cell>
          <cell r="P15">
            <v>0</v>
          </cell>
          <cell r="Q15">
            <v>68</v>
          </cell>
        </row>
        <row r="16">
          <cell r="E16">
            <v>25</v>
          </cell>
          <cell r="F16">
            <v>0</v>
          </cell>
          <cell r="J16">
            <v>18</v>
          </cell>
          <cell r="K16">
            <v>7</v>
          </cell>
          <cell r="M16">
            <v>0</v>
          </cell>
          <cell r="N16">
            <v>0</v>
          </cell>
          <cell r="O16">
            <v>0</v>
          </cell>
          <cell r="P16">
            <v>0</v>
          </cell>
          <cell r="Q16">
            <v>44</v>
          </cell>
        </row>
        <row r="17">
          <cell r="E17">
            <v>29</v>
          </cell>
          <cell r="F17">
            <v>0</v>
          </cell>
          <cell r="J17">
            <v>18</v>
          </cell>
          <cell r="K17">
            <v>3</v>
          </cell>
          <cell r="M17">
            <v>1</v>
          </cell>
          <cell r="O17">
            <v>0</v>
          </cell>
          <cell r="P17">
            <v>0</v>
          </cell>
          <cell r="Q17">
            <v>24</v>
          </cell>
        </row>
        <row r="18">
          <cell r="E18">
            <v>29</v>
          </cell>
          <cell r="F18">
            <v>0</v>
          </cell>
          <cell r="J18">
            <v>16</v>
          </cell>
          <cell r="K18">
            <v>3</v>
          </cell>
          <cell r="M18">
            <v>0</v>
          </cell>
          <cell r="N18">
            <v>1</v>
          </cell>
          <cell r="O18">
            <v>0</v>
          </cell>
          <cell r="P18">
            <v>0</v>
          </cell>
          <cell r="Q18">
            <v>59</v>
          </cell>
        </row>
        <row r="19">
          <cell r="E19">
            <v>44</v>
          </cell>
          <cell r="F19">
            <v>0</v>
          </cell>
          <cell r="J19">
            <v>34</v>
          </cell>
          <cell r="K19">
            <v>0</v>
          </cell>
          <cell r="M19">
            <v>0</v>
          </cell>
          <cell r="N19">
            <v>0</v>
          </cell>
          <cell r="O19">
            <v>0</v>
          </cell>
          <cell r="P19">
            <v>0</v>
          </cell>
          <cell r="Q19">
            <v>34</v>
          </cell>
        </row>
      </sheetData>
      <sheetData sheetId="41">
        <row r="14">
          <cell r="E14">
            <v>0</v>
          </cell>
          <cell r="F14">
            <v>0</v>
          </cell>
          <cell r="J14">
            <v>0</v>
          </cell>
          <cell r="K14">
            <v>0</v>
          </cell>
          <cell r="L14">
            <v>0</v>
          </cell>
          <cell r="N14">
            <v>0</v>
          </cell>
          <cell r="O14">
            <v>0</v>
          </cell>
          <cell r="P14">
            <v>0</v>
          </cell>
          <cell r="Q14">
            <v>0</v>
          </cell>
          <cell r="S14">
            <v>0</v>
          </cell>
        </row>
        <row r="15">
          <cell r="E15">
            <v>4677384</v>
          </cell>
          <cell r="F15">
            <v>0</v>
          </cell>
          <cell r="J15">
            <v>76381</v>
          </cell>
          <cell r="K15">
            <v>283762</v>
          </cell>
          <cell r="L15">
            <v>2849</v>
          </cell>
          <cell r="N15">
            <v>727236</v>
          </cell>
          <cell r="O15">
            <v>0</v>
          </cell>
          <cell r="P15">
            <v>0</v>
          </cell>
          <cell r="Q15">
            <v>0</v>
          </cell>
          <cell r="R15">
            <v>5472762</v>
          </cell>
        </row>
        <row r="16">
          <cell r="E16">
            <v>865978</v>
          </cell>
          <cell r="F16">
            <v>0</v>
          </cell>
          <cell r="J16">
            <v>381202</v>
          </cell>
          <cell r="K16">
            <v>11472145</v>
          </cell>
          <cell r="L16">
            <v>0</v>
          </cell>
          <cell r="N16">
            <v>0</v>
          </cell>
          <cell r="O16">
            <v>0</v>
          </cell>
          <cell r="P16">
            <v>0</v>
          </cell>
          <cell r="Q16">
            <v>0</v>
          </cell>
          <cell r="R16">
            <v>4287548</v>
          </cell>
        </row>
        <row r="17">
          <cell r="E17">
            <v>2860896</v>
          </cell>
          <cell r="F17">
            <v>0</v>
          </cell>
          <cell r="J17">
            <v>455047</v>
          </cell>
          <cell r="K17">
            <v>254179</v>
          </cell>
          <cell r="L17">
            <v>0</v>
          </cell>
          <cell r="N17">
            <v>1000</v>
          </cell>
          <cell r="O17">
            <v>0</v>
          </cell>
          <cell r="P17">
            <v>0</v>
          </cell>
          <cell r="Q17">
            <v>0</v>
          </cell>
          <cell r="R17">
            <v>2187195</v>
          </cell>
        </row>
        <row r="18">
          <cell r="E18">
            <v>4702627</v>
          </cell>
          <cell r="F18">
            <v>0</v>
          </cell>
          <cell r="J18">
            <v>275880</v>
          </cell>
          <cell r="K18">
            <v>419538</v>
          </cell>
          <cell r="L18">
            <v>0</v>
          </cell>
          <cell r="N18">
            <v>0</v>
          </cell>
          <cell r="O18">
            <v>1303331</v>
          </cell>
          <cell r="P18">
            <v>0</v>
          </cell>
          <cell r="Q18">
            <v>0</v>
          </cell>
          <cell r="R18">
            <v>25278806</v>
          </cell>
        </row>
        <row r="19">
          <cell r="E19">
            <v>1211929</v>
          </cell>
          <cell r="F19">
            <v>0</v>
          </cell>
          <cell r="J19">
            <v>1017294</v>
          </cell>
          <cell r="K19">
            <v>104178</v>
          </cell>
          <cell r="L19">
            <v>0</v>
          </cell>
          <cell r="N19">
            <v>0</v>
          </cell>
          <cell r="O19">
            <v>0</v>
          </cell>
          <cell r="P19">
            <v>0</v>
          </cell>
          <cell r="Q19">
            <v>0</v>
          </cell>
          <cell r="R19">
            <v>13187952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 val="Sheet1"/>
    </sheetNames>
    <sheetDataSet>
      <sheetData sheetId="12">
        <row r="14">
          <cell r="E14">
            <v>14</v>
          </cell>
          <cell r="J14">
            <v>9</v>
          </cell>
          <cell r="K14">
            <v>0</v>
          </cell>
          <cell r="Q14">
            <v>0</v>
          </cell>
        </row>
        <row r="15">
          <cell r="E15">
            <v>1</v>
          </cell>
          <cell r="F15">
            <v>0</v>
          </cell>
          <cell r="J15">
            <v>1</v>
          </cell>
          <cell r="K15">
            <v>0</v>
          </cell>
          <cell r="Q15">
            <v>0</v>
          </cell>
        </row>
        <row r="16">
          <cell r="E16">
            <v>3</v>
          </cell>
          <cell r="J16">
            <v>3</v>
          </cell>
          <cell r="Q16">
            <v>2</v>
          </cell>
        </row>
        <row r="17">
          <cell r="E17">
            <v>1</v>
          </cell>
          <cell r="J17">
            <v>2</v>
          </cell>
          <cell r="K17">
            <v>0</v>
          </cell>
          <cell r="Q17">
            <v>0</v>
          </cell>
        </row>
        <row r="18">
          <cell r="E18">
            <v>3</v>
          </cell>
          <cell r="J18">
            <v>3</v>
          </cell>
          <cell r="Q18">
            <v>3</v>
          </cell>
        </row>
        <row r="19">
          <cell r="E19">
            <v>4</v>
          </cell>
          <cell r="J19">
            <v>1</v>
          </cell>
          <cell r="P19">
            <v>0</v>
          </cell>
          <cell r="Q19">
            <v>4</v>
          </cell>
        </row>
        <row r="20">
          <cell r="E20">
            <v>5</v>
          </cell>
          <cell r="J20">
            <v>2</v>
          </cell>
          <cell r="K20">
            <v>0</v>
          </cell>
          <cell r="M20">
            <v>1</v>
          </cell>
          <cell r="Q20">
            <v>13</v>
          </cell>
        </row>
        <row r="21">
          <cell r="E21">
            <v>4</v>
          </cell>
          <cell r="F21">
            <v>0</v>
          </cell>
          <cell r="J21">
            <v>2</v>
          </cell>
          <cell r="Q21">
            <v>2</v>
          </cell>
        </row>
        <row r="22">
          <cell r="E22">
            <v>4</v>
          </cell>
          <cell r="J22">
            <v>1</v>
          </cell>
          <cell r="Q22">
            <v>5</v>
          </cell>
        </row>
        <row r="23">
          <cell r="E23">
            <v>12</v>
          </cell>
          <cell r="J23">
            <v>7</v>
          </cell>
          <cell r="Q23">
            <v>8</v>
          </cell>
        </row>
        <row r="24">
          <cell r="E24">
            <v>7</v>
          </cell>
          <cell r="J24">
            <v>8</v>
          </cell>
          <cell r="K24">
            <v>1</v>
          </cell>
          <cell r="M24">
            <v>0</v>
          </cell>
          <cell r="Q24">
            <v>7</v>
          </cell>
        </row>
        <row r="25">
          <cell r="E25">
            <v>10</v>
          </cell>
          <cell r="J25">
            <v>11</v>
          </cell>
          <cell r="Q25">
            <v>14</v>
          </cell>
        </row>
      </sheetData>
      <sheetData sheetId="13">
        <row r="13">
          <cell r="E13">
            <v>4400</v>
          </cell>
          <cell r="J13">
            <v>3400</v>
          </cell>
          <cell r="K13">
            <v>0</v>
          </cell>
          <cell r="R13">
            <v>0</v>
          </cell>
        </row>
        <row r="14">
          <cell r="E14">
            <v>300</v>
          </cell>
          <cell r="J14">
            <v>300</v>
          </cell>
          <cell r="R14">
            <v>0</v>
          </cell>
        </row>
        <row r="15">
          <cell r="E15">
            <v>8300</v>
          </cell>
          <cell r="F15">
            <v>0</v>
          </cell>
          <cell r="J15">
            <v>8300</v>
          </cell>
          <cell r="K15">
            <v>0</v>
          </cell>
          <cell r="R15">
            <v>121605</v>
          </cell>
        </row>
        <row r="16">
          <cell r="E16">
            <v>3537</v>
          </cell>
          <cell r="F16">
            <v>0</v>
          </cell>
          <cell r="J16">
            <v>3537</v>
          </cell>
          <cell r="K16">
            <v>0</v>
          </cell>
          <cell r="R16">
            <v>0</v>
          </cell>
        </row>
        <row r="17">
          <cell r="E17">
            <v>19106612</v>
          </cell>
          <cell r="J17">
            <v>1906612</v>
          </cell>
          <cell r="O17">
            <v>0</v>
          </cell>
          <cell r="R17">
            <v>152384</v>
          </cell>
        </row>
        <row r="18">
          <cell r="E18">
            <v>16116628</v>
          </cell>
          <cell r="F18">
            <v>50229443</v>
          </cell>
          <cell r="J18">
            <v>28800</v>
          </cell>
          <cell r="R18">
            <v>606223845</v>
          </cell>
        </row>
        <row r="19">
          <cell r="E19">
            <v>840830</v>
          </cell>
          <cell r="J19">
            <v>1200</v>
          </cell>
          <cell r="K19">
            <v>0</v>
          </cell>
          <cell r="N19">
            <v>1279545</v>
          </cell>
          <cell r="R19">
            <v>39979683</v>
          </cell>
        </row>
        <row r="20">
          <cell r="E20">
            <v>496040</v>
          </cell>
          <cell r="F20">
            <v>0</v>
          </cell>
          <cell r="J20">
            <v>200</v>
          </cell>
          <cell r="R20">
            <v>719274</v>
          </cell>
        </row>
        <row r="21">
          <cell r="E21">
            <v>9700</v>
          </cell>
          <cell r="J21">
            <v>7300</v>
          </cell>
          <cell r="R21">
            <v>173470</v>
          </cell>
        </row>
        <row r="22">
          <cell r="E22">
            <v>211094</v>
          </cell>
          <cell r="J22">
            <v>51200</v>
          </cell>
          <cell r="R22">
            <v>3648288</v>
          </cell>
        </row>
        <row r="23">
          <cell r="E23">
            <v>246910</v>
          </cell>
          <cell r="F23">
            <v>400</v>
          </cell>
          <cell r="J23">
            <v>62450</v>
          </cell>
          <cell r="K23">
            <v>39860</v>
          </cell>
          <cell r="N23">
            <v>0</v>
          </cell>
          <cell r="R23">
            <v>1879068</v>
          </cell>
        </row>
        <row r="24">
          <cell r="E24">
            <v>148024</v>
          </cell>
          <cell r="F24">
            <v>0</v>
          </cell>
          <cell r="J24">
            <v>458024</v>
          </cell>
          <cell r="K24">
            <v>0</v>
          </cell>
          <cell r="R24">
            <v>13298685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1">
        <row r="13">
          <cell r="K13">
            <v>0</v>
          </cell>
        </row>
      </sheetData>
      <sheetData sheetId="22">
        <row r="13">
          <cell r="F13">
            <v>0</v>
          </cell>
          <cell r="L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07" t="s">
        <v>26</v>
      </c>
      <c r="B1" s="607"/>
      <c r="C1" s="606" t="s">
        <v>74</v>
      </c>
      <c r="D1" s="606"/>
      <c r="E1" s="606"/>
      <c r="F1" s="608" t="s">
        <v>70</v>
      </c>
      <c r="G1" s="608"/>
      <c r="H1" s="608"/>
    </row>
    <row r="2" spans="1:8" ht="33.75" customHeight="1">
      <c r="A2" s="609" t="s">
        <v>77</v>
      </c>
      <c r="B2" s="609"/>
      <c r="C2" s="606"/>
      <c r="D2" s="606"/>
      <c r="E2" s="606"/>
      <c r="F2" s="605" t="s">
        <v>71</v>
      </c>
      <c r="G2" s="605"/>
      <c r="H2" s="605"/>
    </row>
    <row r="3" spans="1:8" ht="19.5" customHeight="1">
      <c r="A3" s="6" t="s">
        <v>65</v>
      </c>
      <c r="B3" s="6"/>
      <c r="C3" s="24"/>
      <c r="D3" s="24"/>
      <c r="E3" s="24"/>
      <c r="F3" s="605" t="s">
        <v>72</v>
      </c>
      <c r="G3" s="605"/>
      <c r="H3" s="605"/>
    </row>
    <row r="4" spans="1:8" s="7" customFormat="1" ht="19.5" customHeight="1">
      <c r="A4" s="6"/>
      <c r="B4" s="6"/>
      <c r="D4" s="8"/>
      <c r="F4" s="9" t="s">
        <v>73</v>
      </c>
      <c r="G4" s="9"/>
      <c r="H4" s="9"/>
    </row>
    <row r="5" spans="1:8" s="23" customFormat="1" ht="36" customHeight="1">
      <c r="A5" s="587" t="s">
        <v>57</v>
      </c>
      <c r="B5" s="588"/>
      <c r="C5" s="591" t="s">
        <v>68</v>
      </c>
      <c r="D5" s="592"/>
      <c r="E5" s="593" t="s">
        <v>67</v>
      </c>
      <c r="F5" s="593"/>
      <c r="G5" s="593"/>
      <c r="H5" s="594"/>
    </row>
    <row r="6" spans="1:8" s="23" customFormat="1" ht="20.25" customHeight="1">
      <c r="A6" s="589"/>
      <c r="B6" s="590"/>
      <c r="C6" s="595" t="s">
        <v>3</v>
      </c>
      <c r="D6" s="595" t="s">
        <v>75</v>
      </c>
      <c r="E6" s="597" t="s">
        <v>69</v>
      </c>
      <c r="F6" s="594"/>
      <c r="G6" s="597" t="s">
        <v>76</v>
      </c>
      <c r="H6" s="594"/>
    </row>
    <row r="7" spans="1:8" s="23" customFormat="1" ht="52.5" customHeight="1">
      <c r="A7" s="589"/>
      <c r="B7" s="590"/>
      <c r="C7" s="596"/>
      <c r="D7" s="596"/>
      <c r="E7" s="5" t="s">
        <v>3</v>
      </c>
      <c r="F7" s="5" t="s">
        <v>9</v>
      </c>
      <c r="G7" s="5" t="s">
        <v>3</v>
      </c>
      <c r="H7" s="5" t="s">
        <v>9</v>
      </c>
    </row>
    <row r="8" spans="1:8" ht="15" customHeight="1">
      <c r="A8" s="599" t="s">
        <v>6</v>
      </c>
      <c r="B8" s="600"/>
      <c r="C8" s="10">
        <v>1</v>
      </c>
      <c r="D8" s="10" t="s">
        <v>44</v>
      </c>
      <c r="E8" s="10" t="s">
        <v>49</v>
      </c>
      <c r="F8" s="10" t="s">
        <v>58</v>
      </c>
      <c r="G8" s="10" t="s">
        <v>59</v>
      </c>
      <c r="H8" s="10" t="s">
        <v>60</v>
      </c>
    </row>
    <row r="9" spans="1:8" ht="26.25" customHeight="1">
      <c r="A9" s="601" t="s">
        <v>33</v>
      </c>
      <c r="B9" s="602"/>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03" t="s">
        <v>56</v>
      </c>
      <c r="C16" s="603"/>
      <c r="D16" s="26"/>
      <c r="E16" s="584" t="s">
        <v>19</v>
      </c>
      <c r="F16" s="584"/>
      <c r="G16" s="584"/>
      <c r="H16" s="584"/>
    </row>
    <row r="17" spans="2:8" ht="15.75" customHeight="1">
      <c r="B17" s="603"/>
      <c r="C17" s="603"/>
      <c r="D17" s="26"/>
      <c r="E17" s="585" t="s">
        <v>38</v>
      </c>
      <c r="F17" s="585"/>
      <c r="G17" s="585"/>
      <c r="H17" s="585"/>
    </row>
    <row r="18" spans="2:8" s="27" customFormat="1" ht="15.75" customHeight="1">
      <c r="B18" s="603"/>
      <c r="C18" s="603"/>
      <c r="D18" s="28"/>
      <c r="E18" s="586" t="s">
        <v>55</v>
      </c>
      <c r="F18" s="586"/>
      <c r="G18" s="586"/>
      <c r="H18" s="586"/>
    </row>
    <row r="20" ht="15.75">
      <c r="B20" s="19"/>
    </row>
    <row r="22" ht="15.75" hidden="1">
      <c r="A22" s="20" t="s">
        <v>41</v>
      </c>
    </row>
    <row r="23" spans="1:3" ht="15.75" hidden="1">
      <c r="A23" s="21"/>
      <c r="B23" s="604" t="s">
        <v>50</v>
      </c>
      <c r="C23" s="604"/>
    </row>
    <row r="24" spans="1:8" ht="15.75" customHeight="1" hidden="1">
      <c r="A24" s="22" t="s">
        <v>25</v>
      </c>
      <c r="B24" s="598" t="s">
        <v>53</v>
      </c>
      <c r="C24" s="598"/>
      <c r="D24" s="22"/>
      <c r="E24" s="22"/>
      <c r="F24" s="22"/>
      <c r="G24" s="22"/>
      <c r="H24" s="22"/>
    </row>
    <row r="25" spans="1:8" ht="15" customHeight="1" hidden="1">
      <c r="A25" s="22"/>
      <c r="B25" s="598" t="s">
        <v>54</v>
      </c>
      <c r="C25" s="598"/>
      <c r="D25" s="598"/>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79" t="s">
        <v>233</v>
      </c>
      <c r="B1" s="779"/>
      <c r="C1" s="779"/>
      <c r="D1" s="782" t="s">
        <v>349</v>
      </c>
      <c r="E1" s="782"/>
      <c r="F1" s="782"/>
      <c r="G1" s="782"/>
      <c r="H1" s="782"/>
      <c r="I1" s="782"/>
      <c r="J1" s="191" t="s">
        <v>350</v>
      </c>
      <c r="K1" s="322"/>
      <c r="L1" s="322"/>
    </row>
    <row r="2" spans="1:12" ht="18.75" customHeight="1">
      <c r="A2" s="780" t="s">
        <v>308</v>
      </c>
      <c r="B2" s="780"/>
      <c r="C2" s="780"/>
      <c r="D2" s="864" t="s">
        <v>234</v>
      </c>
      <c r="E2" s="864"/>
      <c r="F2" s="864"/>
      <c r="G2" s="864"/>
      <c r="H2" s="864"/>
      <c r="I2" s="864"/>
      <c r="J2" s="779" t="s">
        <v>351</v>
      </c>
      <c r="K2" s="779"/>
      <c r="L2" s="779"/>
    </row>
    <row r="3" spans="1:12" ht="17.25">
      <c r="A3" s="780" t="s">
        <v>260</v>
      </c>
      <c r="B3" s="780"/>
      <c r="C3" s="780"/>
      <c r="D3" s="865" t="s">
        <v>352</v>
      </c>
      <c r="E3" s="866"/>
      <c r="F3" s="866"/>
      <c r="G3" s="866"/>
      <c r="H3" s="866"/>
      <c r="I3" s="866"/>
      <c r="J3" s="194" t="s">
        <v>368</v>
      </c>
      <c r="K3" s="194"/>
      <c r="L3" s="194"/>
    </row>
    <row r="4" spans="1:12" ht="15.75">
      <c r="A4" s="868" t="s">
        <v>353</v>
      </c>
      <c r="B4" s="868"/>
      <c r="C4" s="868"/>
      <c r="D4" s="869"/>
      <c r="E4" s="869"/>
      <c r="F4" s="869"/>
      <c r="G4" s="869"/>
      <c r="H4" s="869"/>
      <c r="I4" s="869"/>
      <c r="J4" s="766" t="s">
        <v>310</v>
      </c>
      <c r="K4" s="766"/>
      <c r="L4" s="766"/>
    </row>
    <row r="5" spans="1:13" ht="15.75">
      <c r="A5" s="324"/>
      <c r="B5" s="324"/>
      <c r="C5" s="325"/>
      <c r="D5" s="325"/>
      <c r="E5" s="193"/>
      <c r="J5" s="326" t="s">
        <v>354</v>
      </c>
      <c r="K5" s="241"/>
      <c r="L5" s="241"/>
      <c r="M5" s="241"/>
    </row>
    <row r="6" spans="1:13" s="329" customFormat="1" ht="24.75" customHeight="1">
      <c r="A6" s="872" t="s">
        <v>57</v>
      </c>
      <c r="B6" s="873"/>
      <c r="C6" s="867" t="s">
        <v>355</v>
      </c>
      <c r="D6" s="867"/>
      <c r="E6" s="867"/>
      <c r="F6" s="867"/>
      <c r="G6" s="867"/>
      <c r="H6" s="867"/>
      <c r="I6" s="867" t="s">
        <v>235</v>
      </c>
      <c r="J6" s="867"/>
      <c r="K6" s="867"/>
      <c r="L6" s="867"/>
      <c r="M6" s="328"/>
    </row>
    <row r="7" spans="1:13" s="329" customFormat="1" ht="17.25" customHeight="1">
      <c r="A7" s="874"/>
      <c r="B7" s="875"/>
      <c r="C7" s="867" t="s">
        <v>31</v>
      </c>
      <c r="D7" s="867"/>
      <c r="E7" s="867" t="s">
        <v>7</v>
      </c>
      <c r="F7" s="867"/>
      <c r="G7" s="867"/>
      <c r="H7" s="867"/>
      <c r="I7" s="867" t="s">
        <v>236</v>
      </c>
      <c r="J7" s="867"/>
      <c r="K7" s="867" t="s">
        <v>237</v>
      </c>
      <c r="L7" s="867"/>
      <c r="M7" s="328"/>
    </row>
    <row r="8" spans="1:12" s="329" customFormat="1" ht="27.75" customHeight="1">
      <c r="A8" s="874"/>
      <c r="B8" s="875"/>
      <c r="C8" s="867"/>
      <c r="D8" s="867"/>
      <c r="E8" s="867" t="s">
        <v>238</v>
      </c>
      <c r="F8" s="867"/>
      <c r="G8" s="867" t="s">
        <v>239</v>
      </c>
      <c r="H8" s="867"/>
      <c r="I8" s="867"/>
      <c r="J8" s="867"/>
      <c r="K8" s="867"/>
      <c r="L8" s="867"/>
    </row>
    <row r="9" spans="1:12" s="329" customFormat="1" ht="24.75" customHeight="1">
      <c r="A9" s="876"/>
      <c r="B9" s="877"/>
      <c r="C9" s="327" t="s">
        <v>240</v>
      </c>
      <c r="D9" s="327" t="s">
        <v>9</v>
      </c>
      <c r="E9" s="327" t="s">
        <v>3</v>
      </c>
      <c r="F9" s="327" t="s">
        <v>241</v>
      </c>
      <c r="G9" s="327" t="s">
        <v>3</v>
      </c>
      <c r="H9" s="327" t="s">
        <v>241</v>
      </c>
      <c r="I9" s="327" t="s">
        <v>3</v>
      </c>
      <c r="J9" s="327" t="s">
        <v>241</v>
      </c>
      <c r="K9" s="327" t="s">
        <v>3</v>
      </c>
      <c r="L9" s="327" t="s">
        <v>241</v>
      </c>
    </row>
    <row r="10" spans="1:12" s="331" customFormat="1" ht="15.75">
      <c r="A10" s="800" t="s">
        <v>6</v>
      </c>
      <c r="B10" s="801"/>
      <c r="C10" s="330">
        <v>1</v>
      </c>
      <c r="D10" s="330">
        <v>2</v>
      </c>
      <c r="E10" s="330">
        <v>3</v>
      </c>
      <c r="F10" s="330">
        <v>4</v>
      </c>
      <c r="G10" s="330">
        <v>5</v>
      </c>
      <c r="H10" s="330">
        <v>6</v>
      </c>
      <c r="I10" s="330">
        <v>7</v>
      </c>
      <c r="J10" s="330">
        <v>8</v>
      </c>
      <c r="K10" s="330">
        <v>9</v>
      </c>
      <c r="L10" s="330">
        <v>10</v>
      </c>
    </row>
    <row r="11" spans="1:12" s="331" customFormat="1" ht="30.75" customHeight="1">
      <c r="A11" s="790" t="s">
        <v>305</v>
      </c>
      <c r="B11" s="791"/>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93" t="s">
        <v>306</v>
      </c>
      <c r="B12" s="794"/>
      <c r="C12" s="249">
        <v>0</v>
      </c>
      <c r="D12" s="249">
        <v>0</v>
      </c>
      <c r="E12" s="249">
        <v>0</v>
      </c>
      <c r="F12" s="249">
        <v>0</v>
      </c>
      <c r="G12" s="249">
        <v>0</v>
      </c>
      <c r="H12" s="249">
        <v>0</v>
      </c>
      <c r="I12" s="249">
        <v>0</v>
      </c>
      <c r="J12" s="249">
        <v>0</v>
      </c>
      <c r="K12" s="249">
        <v>0</v>
      </c>
      <c r="L12" s="249">
        <v>0</v>
      </c>
    </row>
    <row r="13" spans="1:32" s="331" customFormat="1" ht="17.25" customHeight="1">
      <c r="A13" s="796" t="s">
        <v>30</v>
      </c>
      <c r="B13" s="776"/>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275</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307</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278</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279</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280</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281</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286</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288</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289</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290</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292</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88" t="s">
        <v>293</v>
      </c>
      <c r="C28" s="788"/>
      <c r="D28" s="788"/>
      <c r="E28" s="204"/>
      <c r="F28" s="258"/>
      <c r="G28" s="258"/>
      <c r="H28" s="787" t="s">
        <v>293</v>
      </c>
      <c r="I28" s="787"/>
      <c r="J28" s="787"/>
      <c r="K28" s="787"/>
      <c r="L28" s="787"/>
      <c r="AG28" s="192" t="s">
        <v>294</v>
      </c>
      <c r="AI28" s="190">
        <f>82/88</f>
        <v>0.9318181818181818</v>
      </c>
    </row>
    <row r="29" spans="1:12" s="192" customFormat="1" ht="19.5" customHeight="1">
      <c r="A29" s="202"/>
      <c r="B29" s="789" t="s">
        <v>242</v>
      </c>
      <c r="C29" s="789"/>
      <c r="D29" s="789"/>
      <c r="E29" s="204"/>
      <c r="F29" s="205"/>
      <c r="G29" s="205"/>
      <c r="H29" s="792" t="s">
        <v>160</v>
      </c>
      <c r="I29" s="792"/>
      <c r="J29" s="792"/>
      <c r="K29" s="792"/>
      <c r="L29" s="792"/>
    </row>
    <row r="30" spans="1:12" s="196" customFormat="1" ht="15" customHeight="1">
      <c r="A30" s="202"/>
      <c r="B30" s="871"/>
      <c r="C30" s="871"/>
      <c r="D30" s="871"/>
      <c r="E30" s="204"/>
      <c r="F30" s="205"/>
      <c r="G30" s="205"/>
      <c r="H30" s="744"/>
      <c r="I30" s="744"/>
      <c r="J30" s="744"/>
      <c r="K30" s="744"/>
      <c r="L30" s="744"/>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78" t="s">
        <v>297</v>
      </c>
      <c r="C33" s="878"/>
      <c r="D33" s="878"/>
      <c r="E33" s="336"/>
      <c r="F33" s="336"/>
      <c r="G33" s="336"/>
      <c r="H33" s="336"/>
      <c r="I33" s="336"/>
      <c r="J33" s="337" t="s">
        <v>297</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70" t="s">
        <v>243</v>
      </c>
      <c r="C37" s="870"/>
      <c r="D37" s="870"/>
      <c r="E37" s="870"/>
      <c r="F37" s="870"/>
      <c r="G37" s="870"/>
      <c r="H37" s="870"/>
      <c r="I37" s="870"/>
      <c r="J37" s="870"/>
      <c r="K37" s="339"/>
      <c r="L37" s="294"/>
      <c r="M37" s="265"/>
      <c r="N37" s="265"/>
      <c r="O37" s="265"/>
    </row>
    <row r="38" spans="2:12" s="184" customFormat="1" ht="18.75" hidden="1">
      <c r="B38" s="236" t="s">
        <v>244</v>
      </c>
      <c r="C38" s="186"/>
      <c r="D38" s="186"/>
      <c r="E38" s="186"/>
      <c r="F38" s="186"/>
      <c r="G38" s="186"/>
      <c r="H38" s="186"/>
      <c r="I38" s="186"/>
      <c r="J38" s="186"/>
      <c r="K38" s="338"/>
      <c r="L38" s="186"/>
    </row>
    <row r="39" spans="2:12" ht="18.75" hidden="1">
      <c r="B39" s="340" t="s">
        <v>245</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41" t="s">
        <v>339</v>
      </c>
      <c r="C41" s="641"/>
      <c r="D41" s="641"/>
      <c r="E41" s="210"/>
      <c r="F41" s="210"/>
      <c r="G41" s="182"/>
      <c r="H41" s="642" t="s">
        <v>251</v>
      </c>
      <c r="I41" s="642"/>
      <c r="J41" s="642"/>
      <c r="K41" s="642"/>
      <c r="L41" s="642"/>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79" t="s">
        <v>381</v>
      </c>
      <c r="M1" s="880"/>
      <c r="N1" s="880"/>
      <c r="O1" s="365"/>
      <c r="P1" s="365"/>
      <c r="Q1" s="365"/>
      <c r="R1" s="365"/>
      <c r="S1" s="365"/>
      <c r="T1" s="365"/>
      <c r="U1" s="365"/>
      <c r="V1" s="365"/>
      <c r="W1" s="365"/>
      <c r="X1" s="365"/>
      <c r="Y1" s="366"/>
    </row>
    <row r="2" spans="11:17" ht="34.5" customHeight="1">
      <c r="K2" s="349"/>
      <c r="L2" s="881" t="s">
        <v>388</v>
      </c>
      <c r="M2" s="882"/>
      <c r="N2" s="883"/>
      <c r="O2" s="29"/>
      <c r="P2" s="351"/>
      <c r="Q2" s="347"/>
    </row>
    <row r="3" spans="11:18" ht="31.5" customHeight="1">
      <c r="K3" s="349"/>
      <c r="L3" s="354" t="s">
        <v>397</v>
      </c>
      <c r="M3" s="355">
        <f>'06'!C11</f>
        <v>8369</v>
      </c>
      <c r="N3" s="355"/>
      <c r="O3" s="355"/>
      <c r="P3" s="352"/>
      <c r="Q3" s="348"/>
      <c r="R3" s="345"/>
    </row>
    <row r="4" spans="11:18" ht="30" customHeight="1">
      <c r="K4" s="349"/>
      <c r="L4" s="356" t="s">
        <v>382</v>
      </c>
      <c r="M4" s="357">
        <f>'06'!D11</f>
        <v>6410</v>
      </c>
      <c r="N4" s="355"/>
      <c r="O4" s="355"/>
      <c r="P4" s="352"/>
      <c r="Q4" s="348"/>
      <c r="R4" s="345"/>
    </row>
    <row r="5" spans="11:18" ht="31.5" customHeight="1">
      <c r="K5" s="349"/>
      <c r="L5" s="356" t="s">
        <v>383</v>
      </c>
      <c r="M5" s="357">
        <f>'06'!E11</f>
        <v>1959</v>
      </c>
      <c r="N5" s="355"/>
      <c r="O5" s="355"/>
      <c r="P5" s="352"/>
      <c r="Q5" s="348"/>
      <c r="R5" s="345"/>
    </row>
    <row r="6" spans="11:18" ht="27" customHeight="1">
      <c r="K6" s="349"/>
      <c r="L6" s="354" t="s">
        <v>384</v>
      </c>
      <c r="M6" s="355">
        <f>'06'!F11</f>
        <v>12</v>
      </c>
      <c r="N6" s="355"/>
      <c r="O6" s="355"/>
      <c r="P6" s="352"/>
      <c r="Q6" s="348"/>
      <c r="R6" s="345"/>
    </row>
    <row r="7" spans="11:18" s="342" customFormat="1" ht="30" customHeight="1">
      <c r="K7" s="350"/>
      <c r="L7" s="358" t="s">
        <v>400</v>
      </c>
      <c r="M7" s="355">
        <f>'06'!H11</f>
        <v>8357</v>
      </c>
      <c r="N7" s="355"/>
      <c r="O7" s="355"/>
      <c r="P7" s="352"/>
      <c r="Q7" s="348"/>
      <c r="R7" s="345"/>
    </row>
    <row r="8" spans="11:18" ht="30.75" customHeight="1">
      <c r="K8" s="349"/>
      <c r="L8" s="359" t="s">
        <v>399</v>
      </c>
      <c r="M8" s="360">
        <f>'[7]M6 Tong hop Viec CHV '!$C$12</f>
        <v>1489</v>
      </c>
      <c r="N8" s="355"/>
      <c r="O8" s="355"/>
      <c r="P8" s="352"/>
      <c r="Q8" s="348"/>
      <c r="R8" s="345"/>
    </row>
    <row r="9" spans="11:18" ht="33" customHeight="1">
      <c r="K9" s="349"/>
      <c r="L9" s="367" t="s">
        <v>402</v>
      </c>
      <c r="M9" s="368">
        <f>(M7-M8)/M8</f>
        <v>4.612491605104097</v>
      </c>
      <c r="N9" s="355"/>
      <c r="O9" s="355"/>
      <c r="P9" s="352"/>
      <c r="Q9" s="348"/>
      <c r="R9" s="345"/>
    </row>
    <row r="10" spans="11:18" ht="33" customHeight="1">
      <c r="K10" s="349"/>
      <c r="L10" s="354" t="s">
        <v>401</v>
      </c>
      <c r="M10" s="355">
        <f>'06'!I11</f>
        <v>5042</v>
      </c>
      <c r="N10" s="355" t="s">
        <v>385</v>
      </c>
      <c r="O10" s="361">
        <f>M10/M7</f>
        <v>0.6033265525906426</v>
      </c>
      <c r="P10" s="352"/>
      <c r="Q10" s="348"/>
      <c r="R10" s="345"/>
    </row>
    <row r="11" spans="11:18" ht="22.5" customHeight="1">
      <c r="K11" s="349"/>
      <c r="L11" s="354" t="s">
        <v>403</v>
      </c>
      <c r="M11" s="355">
        <f>'06'!Q11</f>
        <v>3315</v>
      </c>
      <c r="N11" s="355" t="s">
        <v>385</v>
      </c>
      <c r="O11" s="361">
        <f>M11/M7</f>
        <v>0.39667344740935745</v>
      </c>
      <c r="P11" s="352"/>
      <c r="Q11" s="348"/>
      <c r="R11" s="345"/>
    </row>
    <row r="12" spans="11:18" ht="34.5" customHeight="1">
      <c r="K12" s="349"/>
      <c r="L12" s="354" t="s">
        <v>404</v>
      </c>
      <c r="M12" s="355">
        <f>'06'!J11+'06'!K11</f>
        <v>1210</v>
      </c>
      <c r="N12" s="354"/>
      <c r="O12" s="354"/>
      <c r="P12" s="346"/>
      <c r="R12" s="346"/>
    </row>
    <row r="13" spans="11:18" ht="33.75" customHeight="1">
      <c r="K13" s="349"/>
      <c r="L13" s="354" t="s">
        <v>405</v>
      </c>
      <c r="M13" s="361">
        <f>M12/M7</f>
        <v>0.14478879980854373</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406</v>
      </c>
      <c r="M16" s="360">
        <f>'[7]M6 Tong hop Viec CHV '!$H$12+'[7]M6 Tong hop Viec CHV '!$I$12+'[7]M6 Tong hop Viec CHV '!$K$12</f>
        <v>749</v>
      </c>
      <c r="N16" s="355"/>
      <c r="O16" s="355"/>
      <c r="P16" s="352"/>
      <c r="R16" s="346"/>
    </row>
    <row r="17" spans="11:18" ht="24.75" customHeight="1">
      <c r="K17" s="349"/>
      <c r="L17" s="367" t="s">
        <v>407</v>
      </c>
      <c r="M17" s="362">
        <f>M16/M8</f>
        <v>0.5030221625251847</v>
      </c>
      <c r="N17" s="355"/>
      <c r="O17" s="355"/>
      <c r="P17" s="352"/>
      <c r="R17" s="346"/>
    </row>
    <row r="18" spans="11:18" ht="26.25" customHeight="1">
      <c r="K18" s="349"/>
      <c r="L18" s="367" t="s">
        <v>386</v>
      </c>
      <c r="M18" s="368">
        <f>M13-M17</f>
        <v>-0.35823336271664097</v>
      </c>
      <c r="N18" s="355"/>
      <c r="O18" s="355"/>
      <c r="P18" s="352"/>
      <c r="R18" s="346"/>
    </row>
    <row r="19" spans="11:18" ht="24.75" customHeight="1">
      <c r="K19" s="349"/>
      <c r="L19" s="354" t="s">
        <v>408</v>
      </c>
      <c r="M19" s="355">
        <f>'06'!J11</f>
        <v>1144</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409</v>
      </c>
      <c r="M26" s="361">
        <f>M19/'06'!I11</f>
        <v>0.2268940896469655</v>
      </c>
      <c r="N26" s="355"/>
      <c r="O26" s="355"/>
      <c r="P26" s="352"/>
      <c r="R26" s="346"/>
    </row>
    <row r="27" spans="11:18" ht="24.75" customHeight="1">
      <c r="K27" s="349"/>
      <c r="L27" s="359" t="s">
        <v>410</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411</v>
      </c>
      <c r="M30" s="361">
        <f>M26-M27</f>
        <v>-0.44576778085663166</v>
      </c>
      <c r="N30" s="355"/>
      <c r="O30" s="355"/>
      <c r="P30" s="352"/>
      <c r="R30" s="346"/>
    </row>
    <row r="31" spans="11:18" ht="24.75" customHeight="1">
      <c r="K31" s="349"/>
      <c r="L31" s="354" t="s">
        <v>412</v>
      </c>
      <c r="M31" s="355">
        <f>'06'!R11</f>
        <v>7147</v>
      </c>
      <c r="N31" s="355"/>
      <c r="O31" s="355"/>
      <c r="P31" s="352"/>
      <c r="R31" s="346"/>
    </row>
    <row r="32" spans="11:18" ht="24.75" customHeight="1">
      <c r="K32" s="349"/>
      <c r="L32" s="359" t="s">
        <v>413</v>
      </c>
      <c r="M32" s="360">
        <f>'[7]M6 Tong hop Viec CHV '!$R$12</f>
        <v>719</v>
      </c>
      <c r="N32" s="355"/>
      <c r="O32" s="355"/>
      <c r="P32" s="352"/>
      <c r="R32" s="346"/>
    </row>
    <row r="33" spans="11:18" ht="24.75" customHeight="1">
      <c r="K33" s="349"/>
      <c r="L33" s="367" t="s">
        <v>414</v>
      </c>
      <c r="M33" s="369">
        <f>M31-M32</f>
        <v>6428</v>
      </c>
      <c r="N33" s="369" t="s">
        <v>387</v>
      </c>
      <c r="O33" s="368">
        <f>(M31-M32)/M32</f>
        <v>8.94019471488178</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389</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415</v>
      </c>
      <c r="M42" s="355">
        <f>'07'!C11</f>
        <v>2749127703</v>
      </c>
      <c r="N42" s="355"/>
      <c r="O42" s="355"/>
      <c r="P42" s="346"/>
      <c r="R42" s="346"/>
    </row>
    <row r="43" spans="11:18" ht="24.75" customHeight="1">
      <c r="K43" s="349"/>
      <c r="L43" s="363" t="s">
        <v>100</v>
      </c>
      <c r="M43" s="355">
        <f>'07'!D11</f>
        <v>2553788289</v>
      </c>
      <c r="N43" s="355"/>
      <c r="O43" s="355"/>
      <c r="P43" s="346"/>
      <c r="R43" s="346"/>
    </row>
    <row r="44" spans="11:18" ht="24.75" customHeight="1">
      <c r="K44" s="349"/>
      <c r="L44" s="363" t="s">
        <v>383</v>
      </c>
      <c r="M44" s="355">
        <f>'07'!E11</f>
        <v>195339414</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416</v>
      </c>
      <c r="M47" s="355">
        <f>'07'!F11</f>
        <v>50440238</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417</v>
      </c>
      <c r="M50" s="355">
        <f>'07'!H11</f>
        <v>2698687465</v>
      </c>
      <c r="N50" s="355"/>
      <c r="O50" s="355"/>
      <c r="P50" s="346"/>
      <c r="R50" s="346"/>
    </row>
    <row r="51" spans="11:18" ht="24.75" customHeight="1">
      <c r="K51" s="349"/>
      <c r="L51" s="364" t="s">
        <v>418</v>
      </c>
      <c r="M51" s="360">
        <f>'[7]M7 Thop tien CHV'!$C$12</f>
        <v>54227822.442</v>
      </c>
      <c r="N51" s="355"/>
      <c r="O51" s="355"/>
      <c r="P51" s="346"/>
      <c r="R51" s="346"/>
    </row>
    <row r="52" spans="11:18" ht="24.75" customHeight="1">
      <c r="K52" s="349"/>
      <c r="L52" s="377" t="s">
        <v>390</v>
      </c>
      <c r="M52" s="369">
        <f>M50-M51</f>
        <v>2644459642.558</v>
      </c>
      <c r="N52" s="355"/>
      <c r="O52" s="355"/>
      <c r="P52" s="346"/>
      <c r="R52" s="346"/>
    </row>
    <row r="53" spans="11:18" ht="24.75" customHeight="1">
      <c r="K53" s="349"/>
      <c r="L53" s="377" t="s">
        <v>391</v>
      </c>
      <c r="M53" s="368">
        <f>(M52/M51)</f>
        <v>48.76573543749452</v>
      </c>
      <c r="N53" s="355"/>
      <c r="O53" s="355"/>
      <c r="P53" s="346"/>
      <c r="R53" s="346"/>
    </row>
    <row r="54" spans="11:18" ht="24.75" customHeight="1">
      <c r="K54" s="349"/>
      <c r="L54" s="363" t="s">
        <v>419</v>
      </c>
      <c r="M54" s="355">
        <f>'07'!I11</f>
        <v>979770617</v>
      </c>
      <c r="N54" s="355" t="s">
        <v>392</v>
      </c>
      <c r="O54" s="361">
        <f>'07'!I11/'07'!H11</f>
        <v>0.36305449582691857</v>
      </c>
      <c r="P54" s="346"/>
      <c r="R54" s="346"/>
    </row>
    <row r="55" spans="11:18" ht="24.75" customHeight="1">
      <c r="K55" s="349"/>
      <c r="L55" s="363" t="s">
        <v>420</v>
      </c>
      <c r="M55" s="355">
        <f>'07'!R11</f>
        <v>1718916848</v>
      </c>
      <c r="N55" s="355" t="s">
        <v>392</v>
      </c>
      <c r="O55" s="361">
        <f>'07'!R11/'07'!H11</f>
        <v>0.6369455041730814</v>
      </c>
      <c r="P55" s="346"/>
      <c r="R55" s="346"/>
    </row>
    <row r="56" spans="11:18" ht="24.75" customHeight="1">
      <c r="K56" s="349"/>
      <c r="L56" s="363" t="s">
        <v>421</v>
      </c>
      <c r="M56" s="355">
        <f>'07'!J11+'07'!K11+'07'!L11</f>
        <v>90573645</v>
      </c>
      <c r="N56" s="355" t="s">
        <v>392</v>
      </c>
      <c r="O56" s="361">
        <f>M56/'07'!H11</f>
        <v>0.033562109793992025</v>
      </c>
      <c r="P56" s="346"/>
      <c r="R56" s="346"/>
    </row>
    <row r="57" spans="11:18" ht="24.75" customHeight="1">
      <c r="K57" s="349"/>
      <c r="L57" s="364" t="s">
        <v>422</v>
      </c>
      <c r="M57" s="360">
        <f>'[7]M7 Thop tien CHV'!$H$12+'[7]M7 Thop tien CHV'!$I$12+'[7]M7 Thop tien CHV'!$K$12</f>
        <v>2217726.5</v>
      </c>
      <c r="N57" s="360" t="s">
        <v>392</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423</v>
      </c>
      <c r="M60" s="368">
        <f>O56-O57</f>
        <v>-0.00733435995402331</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424</v>
      </c>
      <c r="M63" s="355">
        <f>'07'!J11</f>
        <v>51473122</v>
      </c>
      <c r="N63" s="355" t="s">
        <v>393</v>
      </c>
      <c r="O63" s="361">
        <f>'07'!J11/'07'!I11</f>
        <v>0.05253589065327114</v>
      </c>
      <c r="P63" s="346"/>
      <c r="R63" s="346"/>
    </row>
    <row r="64" spans="11:16" ht="24.75" customHeight="1">
      <c r="K64" s="349"/>
      <c r="L64" s="364" t="s">
        <v>425</v>
      </c>
      <c r="M64" s="360">
        <f>'[7]M7 Thop tien CHV'!$H$12</f>
        <v>2212774.5</v>
      </c>
      <c r="N64" s="360" t="s">
        <v>394</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426</v>
      </c>
      <c r="M68" s="368">
        <f>O63-O64</f>
        <v>0.03829238933345749</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427</v>
      </c>
      <c r="M72" s="355">
        <f>'07'!S11</f>
        <v>2608113820</v>
      </c>
      <c r="N72" s="355"/>
      <c r="O72" s="355"/>
      <c r="P72" s="346"/>
    </row>
    <row r="73" spans="11:16" ht="24.75" customHeight="1">
      <c r="K73" s="349"/>
      <c r="L73" s="364" t="s">
        <v>428</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395</v>
      </c>
      <c r="M76" s="369">
        <f>M72-M73</f>
        <v>2559987009.638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396</v>
      </c>
      <c r="M79" s="368">
        <f>M76/M73</f>
        <v>53.192534273148425</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00390625" defaultRowHeight="15.75"/>
  <cols>
    <col min="1" max="1" width="23.50390625" style="0" customWidth="1"/>
    <col min="2" max="2" width="66.125" style="0" customWidth="1"/>
  </cols>
  <sheetData>
    <row r="2" spans="1:2" ht="62.25" customHeight="1">
      <c r="A2" s="884" t="s">
        <v>443</v>
      </c>
      <c r="B2" s="884"/>
    </row>
    <row r="3" spans="1:2" ht="22.5" customHeight="1">
      <c r="A3" s="407" t="s">
        <v>430</v>
      </c>
      <c r="B3" s="408" t="s">
        <v>604</v>
      </c>
    </row>
    <row r="4" spans="1:2" ht="22.5" customHeight="1">
      <c r="A4" s="407" t="s">
        <v>429</v>
      </c>
      <c r="B4" s="408" t="s">
        <v>445</v>
      </c>
    </row>
    <row r="5" spans="1:2" ht="22.5" customHeight="1">
      <c r="A5" s="407" t="s">
        <v>431</v>
      </c>
      <c r="B5" s="424" t="s">
        <v>446</v>
      </c>
    </row>
    <row r="6" spans="1:2" ht="22.5" customHeight="1">
      <c r="A6" s="407" t="s">
        <v>432</v>
      </c>
      <c r="B6" s="424" t="s">
        <v>447</v>
      </c>
    </row>
    <row r="7" spans="1:2" ht="22.5" customHeight="1">
      <c r="A7" s="407" t="s">
        <v>433</v>
      </c>
      <c r="B7" s="424" t="s">
        <v>398</v>
      </c>
    </row>
    <row r="8" spans="1:2" ht="15.75">
      <c r="A8" s="409" t="s">
        <v>434</v>
      </c>
      <c r="B8" s="437" t="s">
        <v>605</v>
      </c>
    </row>
    <row r="10" spans="1:2" ht="62.25" customHeight="1">
      <c r="A10" s="885" t="s">
        <v>444</v>
      </c>
      <c r="B10" s="885"/>
    </row>
    <row r="11" spans="1:2" ht="15.75">
      <c r="A11" s="886" t="s">
        <v>442</v>
      </c>
      <c r="B11" s="886"/>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T115"/>
  <sheetViews>
    <sheetView showZeros="0" tabSelected="1" zoomScaleSheetLayoutView="100" workbookViewId="0" topLeftCell="A19">
      <selection activeCell="T13" sqref="T13"/>
    </sheetView>
  </sheetViews>
  <sheetFormatPr defaultColWidth="9.00390625" defaultRowHeight="15.75"/>
  <cols>
    <col min="1" max="1" width="3.50390625" style="23" customWidth="1"/>
    <col min="2" max="2" width="20.7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8.25390625" style="23" customWidth="1"/>
    <col min="10" max="10" width="7.625" style="23" customWidth="1"/>
    <col min="11" max="11" width="6.25390625" style="23" customWidth="1"/>
    <col min="12" max="12" width="7.375" style="23" customWidth="1"/>
    <col min="13" max="13" width="5.875" style="23" customWidth="1"/>
    <col min="14" max="14" width="8.625" style="23" customWidth="1"/>
    <col min="15" max="15" width="6.125" style="23" customWidth="1"/>
    <col min="16" max="16" width="7.25390625" style="23" customWidth="1"/>
    <col min="17" max="17" width="7.50390625" style="23" customWidth="1"/>
    <col min="18" max="18" width="7.25390625" style="23" customWidth="1"/>
    <col min="19" max="19" width="8.625" style="23" customWidth="1"/>
    <col min="20" max="16384" width="9.00390625" style="23" customWidth="1"/>
  </cols>
  <sheetData>
    <row r="1" spans="1:19" ht="20.25" customHeight="1">
      <c r="A1" s="388" t="s">
        <v>27</v>
      </c>
      <c r="B1" s="388"/>
      <c r="C1" s="388"/>
      <c r="E1" s="893" t="s">
        <v>66</v>
      </c>
      <c r="F1" s="893"/>
      <c r="G1" s="893"/>
      <c r="H1" s="893"/>
      <c r="I1" s="893"/>
      <c r="J1" s="893"/>
      <c r="K1" s="893"/>
      <c r="L1" s="893"/>
      <c r="M1" s="893"/>
      <c r="N1" s="893"/>
      <c r="O1" s="893"/>
      <c r="P1" s="379" t="s">
        <v>436</v>
      </c>
      <c r="Q1" s="379"/>
      <c r="R1" s="379"/>
      <c r="S1" s="379"/>
    </row>
    <row r="2" spans="1:19" ht="17.25" customHeight="1">
      <c r="A2" s="906" t="s">
        <v>247</v>
      </c>
      <c r="B2" s="906"/>
      <c r="C2" s="906"/>
      <c r="D2" s="906"/>
      <c r="E2" s="894" t="s">
        <v>34</v>
      </c>
      <c r="F2" s="894"/>
      <c r="G2" s="894"/>
      <c r="H2" s="894"/>
      <c r="I2" s="894"/>
      <c r="J2" s="894"/>
      <c r="K2" s="894"/>
      <c r="L2" s="894"/>
      <c r="M2" s="894"/>
      <c r="N2" s="894"/>
      <c r="O2" s="894"/>
      <c r="P2" s="909" t="str">
        <f>'Thong tin'!B4</f>
        <v>Cục Thi hành án dân sự tỉnh Lâm Đồng </v>
      </c>
      <c r="Q2" s="909"/>
      <c r="R2" s="909"/>
      <c r="S2" s="909"/>
    </row>
    <row r="3" spans="1:19" ht="19.5" customHeight="1">
      <c r="A3" s="906" t="s">
        <v>248</v>
      </c>
      <c r="B3" s="906"/>
      <c r="C3" s="906"/>
      <c r="D3" s="906"/>
      <c r="E3" s="895" t="str">
        <f>'Thong tin'!B3</f>
        <v>02 tháng / năm 2019</v>
      </c>
      <c r="F3" s="895"/>
      <c r="G3" s="895"/>
      <c r="H3" s="895"/>
      <c r="I3" s="895"/>
      <c r="J3" s="895"/>
      <c r="K3" s="895"/>
      <c r="L3" s="895"/>
      <c r="M3" s="895"/>
      <c r="N3" s="895"/>
      <c r="O3" s="895"/>
      <c r="P3" s="379" t="s">
        <v>437</v>
      </c>
      <c r="Q3" s="388"/>
      <c r="R3" s="379"/>
      <c r="S3" s="379"/>
    </row>
    <row r="4" spans="1:19" ht="14.25" customHeight="1">
      <c r="A4" s="382" t="s">
        <v>126</v>
      </c>
      <c r="B4" s="388"/>
      <c r="C4" s="388"/>
      <c r="D4" s="388"/>
      <c r="E4" s="388"/>
      <c r="F4" s="388"/>
      <c r="G4" s="388"/>
      <c r="H4" s="388"/>
      <c r="I4" s="388"/>
      <c r="J4" s="388"/>
      <c r="K4" s="388"/>
      <c r="L4" s="388"/>
      <c r="M4" s="388"/>
      <c r="N4" s="392"/>
      <c r="O4" s="392"/>
      <c r="P4" s="908" t="s">
        <v>310</v>
      </c>
      <c r="Q4" s="908"/>
      <c r="R4" s="908"/>
      <c r="S4" s="908"/>
    </row>
    <row r="5" spans="2:19" ht="21.75" customHeight="1">
      <c r="B5" s="386"/>
      <c r="C5" s="386"/>
      <c r="J5" s="508"/>
      <c r="Q5" s="393" t="s">
        <v>246</v>
      </c>
      <c r="R5" s="394"/>
      <c r="S5" s="394"/>
    </row>
    <row r="6" spans="1:19" ht="19.5" customHeight="1">
      <c r="A6" s="897" t="s">
        <v>57</v>
      </c>
      <c r="B6" s="897"/>
      <c r="C6" s="907" t="s">
        <v>127</v>
      </c>
      <c r="D6" s="907"/>
      <c r="E6" s="907"/>
      <c r="F6" s="887" t="s">
        <v>101</v>
      </c>
      <c r="G6" s="887" t="s">
        <v>128</v>
      </c>
      <c r="H6" s="896" t="s">
        <v>102</v>
      </c>
      <c r="I6" s="896"/>
      <c r="J6" s="896"/>
      <c r="K6" s="896"/>
      <c r="L6" s="896"/>
      <c r="M6" s="896"/>
      <c r="N6" s="896"/>
      <c r="O6" s="896"/>
      <c r="P6" s="896"/>
      <c r="Q6" s="896"/>
      <c r="R6" s="907" t="s">
        <v>252</v>
      </c>
      <c r="S6" s="907" t="s">
        <v>439</v>
      </c>
    </row>
    <row r="7" spans="1:19" s="379" customFormat="1" ht="27" customHeight="1">
      <c r="A7" s="897"/>
      <c r="B7" s="897"/>
      <c r="C7" s="907" t="s">
        <v>42</v>
      </c>
      <c r="D7" s="889" t="s">
        <v>7</v>
      </c>
      <c r="E7" s="889"/>
      <c r="F7" s="887"/>
      <c r="G7" s="887"/>
      <c r="H7" s="887" t="s">
        <v>102</v>
      </c>
      <c r="I7" s="907" t="s">
        <v>103</v>
      </c>
      <c r="J7" s="907"/>
      <c r="K7" s="907"/>
      <c r="L7" s="907"/>
      <c r="M7" s="907"/>
      <c r="N7" s="907"/>
      <c r="O7" s="907"/>
      <c r="P7" s="907"/>
      <c r="Q7" s="887" t="s">
        <v>112</v>
      </c>
      <c r="R7" s="907"/>
      <c r="S7" s="907"/>
    </row>
    <row r="8" spans="1:19" ht="21.75" customHeight="1">
      <c r="A8" s="897"/>
      <c r="B8" s="897"/>
      <c r="C8" s="907"/>
      <c r="D8" s="889" t="s">
        <v>130</v>
      </c>
      <c r="E8" s="889" t="s">
        <v>131</v>
      </c>
      <c r="F8" s="887"/>
      <c r="G8" s="887"/>
      <c r="H8" s="887"/>
      <c r="I8" s="887" t="s">
        <v>438</v>
      </c>
      <c r="J8" s="889" t="s">
        <v>7</v>
      </c>
      <c r="K8" s="889"/>
      <c r="L8" s="889"/>
      <c r="M8" s="889"/>
      <c r="N8" s="889"/>
      <c r="O8" s="889"/>
      <c r="P8" s="889"/>
      <c r="Q8" s="887"/>
      <c r="R8" s="907"/>
      <c r="S8" s="907"/>
    </row>
    <row r="9" spans="1:19" ht="79.5" customHeight="1">
      <c r="A9" s="897"/>
      <c r="B9" s="897"/>
      <c r="C9" s="907"/>
      <c r="D9" s="889"/>
      <c r="E9" s="889"/>
      <c r="F9" s="887"/>
      <c r="G9" s="887"/>
      <c r="H9" s="887"/>
      <c r="I9" s="887"/>
      <c r="J9" s="395" t="s">
        <v>132</v>
      </c>
      <c r="K9" s="395" t="s">
        <v>133</v>
      </c>
      <c r="L9" s="396" t="s">
        <v>105</v>
      </c>
      <c r="M9" s="396" t="s">
        <v>134</v>
      </c>
      <c r="N9" s="396" t="s">
        <v>108</v>
      </c>
      <c r="O9" s="396" t="s">
        <v>253</v>
      </c>
      <c r="P9" s="396" t="s">
        <v>111</v>
      </c>
      <c r="Q9" s="887"/>
      <c r="R9" s="907"/>
      <c r="S9" s="907"/>
    </row>
    <row r="10" spans="1:19" ht="20.25" customHeight="1">
      <c r="A10" s="901" t="s">
        <v>6</v>
      </c>
      <c r="B10" s="902"/>
      <c r="C10" s="397">
        <v>1</v>
      </c>
      <c r="D10" s="397">
        <v>2</v>
      </c>
      <c r="E10" s="397">
        <v>3</v>
      </c>
      <c r="F10" s="397">
        <v>4</v>
      </c>
      <c r="G10" s="397">
        <v>5</v>
      </c>
      <c r="H10" s="397">
        <v>6</v>
      </c>
      <c r="I10" s="397">
        <v>7</v>
      </c>
      <c r="J10" s="397">
        <v>8</v>
      </c>
      <c r="K10" s="397">
        <v>9</v>
      </c>
      <c r="L10" s="397">
        <v>10</v>
      </c>
      <c r="M10" s="397">
        <v>11</v>
      </c>
      <c r="N10" s="397">
        <v>12</v>
      </c>
      <c r="O10" s="397">
        <v>13</v>
      </c>
      <c r="P10" s="397">
        <v>14</v>
      </c>
      <c r="Q10" s="397">
        <v>15</v>
      </c>
      <c r="R10" s="397">
        <v>16</v>
      </c>
      <c r="S10" s="441">
        <v>17</v>
      </c>
    </row>
    <row r="11" spans="1:19" ht="20.25" customHeight="1">
      <c r="A11" s="904" t="s">
        <v>30</v>
      </c>
      <c r="B11" s="905"/>
      <c r="C11" s="485">
        <f aca="true" t="shared" si="0" ref="C11:K11">C13+C27</f>
        <v>8369</v>
      </c>
      <c r="D11" s="485">
        <f>D13+D27</f>
        <v>6410</v>
      </c>
      <c r="E11" s="485">
        <f>E13+E27</f>
        <v>1959</v>
      </c>
      <c r="F11" s="485">
        <f t="shared" si="0"/>
        <v>12</v>
      </c>
      <c r="G11" s="485">
        <f t="shared" si="0"/>
        <v>0</v>
      </c>
      <c r="H11" s="485">
        <f t="shared" si="0"/>
        <v>8357</v>
      </c>
      <c r="I11" s="485">
        <f t="shared" si="0"/>
        <v>5042</v>
      </c>
      <c r="J11" s="485">
        <f t="shared" si="0"/>
        <v>1144</v>
      </c>
      <c r="K11" s="485">
        <f t="shared" si="0"/>
        <v>66</v>
      </c>
      <c r="L11" s="485">
        <f>I11-J11-K11-M11-N11-O11-P11</f>
        <v>3712</v>
      </c>
      <c r="M11" s="485">
        <f aca="true" t="shared" si="1" ref="M11:R11">M13+M27</f>
        <v>36</v>
      </c>
      <c r="N11" s="485">
        <f t="shared" si="1"/>
        <v>77</v>
      </c>
      <c r="O11" s="485">
        <f t="shared" si="1"/>
        <v>0</v>
      </c>
      <c r="P11" s="485">
        <f t="shared" si="1"/>
        <v>7</v>
      </c>
      <c r="Q11" s="485">
        <f t="shared" si="1"/>
        <v>3315</v>
      </c>
      <c r="R11" s="485">
        <f t="shared" si="1"/>
        <v>7147</v>
      </c>
      <c r="S11" s="439">
        <f>(J11+K11)/I11</f>
        <v>0.23998413328044427</v>
      </c>
    </row>
    <row r="12" spans="1:20" ht="20.25" customHeight="1">
      <c r="A12" s="486"/>
      <c r="B12" s="487"/>
      <c r="C12" s="488"/>
      <c r="D12" s="489"/>
      <c r="E12" s="502"/>
      <c r="F12" s="489"/>
      <c r="G12" s="489"/>
      <c r="H12" s="488"/>
      <c r="I12" s="488"/>
      <c r="J12" s="489"/>
      <c r="K12" s="489"/>
      <c r="L12" s="490"/>
      <c r="M12" s="489"/>
      <c r="N12" s="489"/>
      <c r="O12" s="489"/>
      <c r="P12" s="489"/>
      <c r="Q12" s="489"/>
      <c r="R12" s="488"/>
      <c r="S12" s="439"/>
      <c r="T12" s="460">
        <f>J11+K11</f>
        <v>1210</v>
      </c>
    </row>
    <row r="13" spans="1:19" ht="20.25" customHeight="1">
      <c r="A13" s="491" t="s">
        <v>0</v>
      </c>
      <c r="B13" s="492" t="s">
        <v>449</v>
      </c>
      <c r="C13" s="488">
        <f>C14+C15+C16+C17+C18+C19+C20+C21+C22+C23+C24+C25+C26</f>
        <v>187</v>
      </c>
      <c r="D13" s="554">
        <f aca="true" t="shared" si="2" ref="D13:Q13">D14+D15+D16+D17+D18+D19+D20+D21+D22+D23+D24+D25+D26</f>
        <v>119</v>
      </c>
      <c r="E13" s="554">
        <f t="shared" si="2"/>
        <v>68</v>
      </c>
      <c r="F13" s="554">
        <f t="shared" si="2"/>
        <v>0</v>
      </c>
      <c r="G13" s="554">
        <f t="shared" si="2"/>
        <v>0</v>
      </c>
      <c r="H13" s="554">
        <f t="shared" si="2"/>
        <v>187</v>
      </c>
      <c r="I13" s="554">
        <f t="shared" si="2"/>
        <v>129</v>
      </c>
      <c r="J13" s="554">
        <f t="shared" si="2"/>
        <v>50</v>
      </c>
      <c r="K13" s="554">
        <f t="shared" si="2"/>
        <v>1</v>
      </c>
      <c r="L13" s="554">
        <f t="shared" si="2"/>
        <v>77</v>
      </c>
      <c r="M13" s="554">
        <f t="shared" si="2"/>
        <v>1</v>
      </c>
      <c r="N13" s="554">
        <f t="shared" si="2"/>
        <v>0</v>
      </c>
      <c r="O13" s="554">
        <f t="shared" si="2"/>
        <v>0</v>
      </c>
      <c r="P13" s="554">
        <f t="shared" si="2"/>
        <v>0</v>
      </c>
      <c r="Q13" s="554">
        <f t="shared" si="2"/>
        <v>58</v>
      </c>
      <c r="R13" s="488">
        <f>H13-J13-K13</f>
        <v>136</v>
      </c>
      <c r="S13" s="439">
        <f aca="true" t="shared" si="3" ref="S13:S83">(J13+K13)/I13</f>
        <v>0.3953488372093023</v>
      </c>
    </row>
    <row r="14" spans="1:19" ht="20.25" customHeight="1">
      <c r="A14" s="425" t="s">
        <v>43</v>
      </c>
      <c r="B14" s="426" t="s">
        <v>447</v>
      </c>
      <c r="C14" s="488">
        <f aca="true" t="shared" si="4" ref="C14:C105">D14+E14</f>
        <v>16</v>
      </c>
      <c r="D14" s="558">
        <v>2</v>
      </c>
      <c r="E14" s="460">
        <f>'[8]06'!$E$14</f>
        <v>14</v>
      </c>
      <c r="F14" s="460">
        <f>'[8]06'!$F$14</f>
        <v>0</v>
      </c>
      <c r="G14" s="460"/>
      <c r="H14" s="554">
        <f>C14-F14</f>
        <v>16</v>
      </c>
      <c r="I14" s="554">
        <f>H14-Q14</f>
        <v>16</v>
      </c>
      <c r="J14" s="460">
        <f>'[8]06'!$J$14</f>
        <v>9</v>
      </c>
      <c r="K14" s="460">
        <f>'[8]06'!$K$14</f>
        <v>0</v>
      </c>
      <c r="L14" s="493">
        <f>I14-J14-K14-M14-N14-O14-P14</f>
        <v>7</v>
      </c>
      <c r="M14" s="460">
        <f>'[8]06'!$M$14</f>
        <v>0</v>
      </c>
      <c r="N14" s="460">
        <f>'[8]06'!$N$14</f>
        <v>0</v>
      </c>
      <c r="O14" s="460">
        <f>'[8]06'!$O$14</f>
        <v>0</v>
      </c>
      <c r="P14" s="460">
        <f>'[8]06'!$P$14</f>
        <v>0</v>
      </c>
      <c r="Q14" s="461">
        <f>'[8]06'!$Q$14</f>
        <v>0</v>
      </c>
      <c r="R14" s="488">
        <f>H14-J14-K14</f>
        <v>7</v>
      </c>
      <c r="S14" s="439">
        <f t="shared" si="3"/>
        <v>0.5625</v>
      </c>
    </row>
    <row r="15" spans="1:19" ht="20.25" customHeight="1">
      <c r="A15" s="425" t="s">
        <v>44</v>
      </c>
      <c r="B15" s="426" t="s">
        <v>450</v>
      </c>
      <c r="C15" s="488">
        <f t="shared" si="4"/>
        <v>1</v>
      </c>
      <c r="D15" s="558">
        <v>0</v>
      </c>
      <c r="E15" s="460">
        <f>'[8]06'!$E$15</f>
        <v>1</v>
      </c>
      <c r="F15" s="460">
        <f>'[8]06'!$F$15</f>
        <v>0</v>
      </c>
      <c r="G15" s="460"/>
      <c r="H15" s="554">
        <f aca="true" t="shared" si="5" ref="H15:H85">C15-F15</f>
        <v>1</v>
      </c>
      <c r="I15" s="554">
        <f aca="true" t="shared" si="6" ref="I15:I105">H15-Q15</f>
        <v>1</v>
      </c>
      <c r="J15" s="460">
        <f>'[8]06'!$J$15</f>
        <v>1</v>
      </c>
      <c r="K15" s="460">
        <f>'[8]06'!$K$15</f>
        <v>0</v>
      </c>
      <c r="L15" s="493">
        <f aca="true" t="shared" si="7" ref="L15:L23">I15-J15-K15-M15-N15-O15-P15</f>
        <v>0</v>
      </c>
      <c r="M15" s="460">
        <f>'[8]06'!$M$15</f>
        <v>0</v>
      </c>
      <c r="N15" s="460">
        <f>'[8]06'!$N$15</f>
        <v>0</v>
      </c>
      <c r="O15" s="460">
        <f>'[8]06'!$O$15</f>
        <v>0</v>
      </c>
      <c r="P15" s="460">
        <f>'[8]06'!$P$15</f>
        <v>0</v>
      </c>
      <c r="Q15" s="461">
        <f>'[8]06'!$Q$15</f>
        <v>0</v>
      </c>
      <c r="R15" s="488">
        <f aca="true" t="shared" si="8" ref="R15:R105">H15-J15-K15</f>
        <v>0</v>
      </c>
      <c r="S15" s="439">
        <f t="shared" si="3"/>
        <v>1</v>
      </c>
    </row>
    <row r="16" spans="1:19" ht="20.25" customHeight="1">
      <c r="A16" s="425" t="s">
        <v>49</v>
      </c>
      <c r="B16" s="426" t="s">
        <v>451</v>
      </c>
      <c r="C16" s="488">
        <f t="shared" si="4"/>
        <v>5</v>
      </c>
      <c r="D16" s="558">
        <v>2</v>
      </c>
      <c r="E16" s="460">
        <f>'[8]06'!$E$16</f>
        <v>3</v>
      </c>
      <c r="F16" s="460">
        <f>'[8]06'!$F$16</f>
        <v>0</v>
      </c>
      <c r="G16" s="460"/>
      <c r="H16" s="554">
        <f t="shared" si="5"/>
        <v>5</v>
      </c>
      <c r="I16" s="554">
        <f t="shared" si="6"/>
        <v>3</v>
      </c>
      <c r="J16" s="460">
        <f>'[8]06'!$J$16</f>
        <v>3</v>
      </c>
      <c r="K16" s="460">
        <f>'[8]06'!$K$16</f>
        <v>0</v>
      </c>
      <c r="L16" s="493">
        <f t="shared" si="7"/>
        <v>0</v>
      </c>
      <c r="M16" s="460">
        <f>'[8]06'!$M$16</f>
        <v>0</v>
      </c>
      <c r="N16" s="460">
        <f>'[8]06'!$N$16</f>
        <v>0</v>
      </c>
      <c r="O16" s="460">
        <f>'[8]06'!$O$16</f>
        <v>0</v>
      </c>
      <c r="P16" s="460">
        <f>'[8]06'!$P$16</f>
        <v>0</v>
      </c>
      <c r="Q16" s="461">
        <f>'[8]06'!$Q$16</f>
        <v>2</v>
      </c>
      <c r="R16" s="488">
        <f t="shared" si="8"/>
        <v>2</v>
      </c>
      <c r="S16" s="439">
        <f t="shared" si="3"/>
        <v>1</v>
      </c>
    </row>
    <row r="17" spans="1:19" ht="20.25" customHeight="1">
      <c r="A17" s="425" t="s">
        <v>58</v>
      </c>
      <c r="B17" s="426" t="s">
        <v>532</v>
      </c>
      <c r="C17" s="488">
        <f t="shared" si="4"/>
        <v>2</v>
      </c>
      <c r="D17" s="558">
        <v>1</v>
      </c>
      <c r="E17" s="460">
        <f>'[8]06'!$E$17</f>
        <v>1</v>
      </c>
      <c r="F17" s="460">
        <f>'[8]06'!$F$17</f>
        <v>0</v>
      </c>
      <c r="G17" s="460"/>
      <c r="H17" s="554">
        <f t="shared" si="5"/>
        <v>2</v>
      </c>
      <c r="I17" s="554">
        <f t="shared" si="6"/>
        <v>2</v>
      </c>
      <c r="J17" s="460">
        <f>'[8]06'!$J$17</f>
        <v>2</v>
      </c>
      <c r="K17" s="460">
        <f>'[8]06'!$K$17</f>
        <v>0</v>
      </c>
      <c r="L17" s="493">
        <f t="shared" si="7"/>
        <v>0</v>
      </c>
      <c r="M17" s="460">
        <f>'[8]06'!$M$17</f>
        <v>0</v>
      </c>
      <c r="N17" s="460">
        <f>'[8]06'!$N$17</f>
        <v>0</v>
      </c>
      <c r="O17" s="460">
        <f>'[8]06'!$O$17</f>
        <v>0</v>
      </c>
      <c r="P17" s="460">
        <f>'[8]06'!$P$17</f>
        <v>0</v>
      </c>
      <c r="Q17" s="461">
        <f>'[8]06'!$Q$17</f>
        <v>0</v>
      </c>
      <c r="R17" s="488">
        <f t="shared" si="8"/>
        <v>0</v>
      </c>
      <c r="S17" s="439">
        <f t="shared" si="3"/>
        <v>1</v>
      </c>
    </row>
    <row r="18" spans="1:19" ht="20.25" customHeight="1">
      <c r="A18" s="425" t="s">
        <v>59</v>
      </c>
      <c r="B18" s="426" t="s">
        <v>452</v>
      </c>
      <c r="C18" s="488">
        <f t="shared" si="4"/>
        <v>10</v>
      </c>
      <c r="D18" s="558">
        <v>7</v>
      </c>
      <c r="E18" s="460">
        <f>'[8]06'!$E$18</f>
        <v>3</v>
      </c>
      <c r="F18" s="460">
        <f>'[8]06'!$F$18</f>
        <v>0</v>
      </c>
      <c r="G18" s="460"/>
      <c r="H18" s="554">
        <f t="shared" si="5"/>
        <v>10</v>
      </c>
      <c r="I18" s="554">
        <f t="shared" si="6"/>
        <v>7</v>
      </c>
      <c r="J18" s="460">
        <f>'[8]06'!$J$18</f>
        <v>3</v>
      </c>
      <c r="K18" s="460">
        <f>'[8]06'!$K$18</f>
        <v>0</v>
      </c>
      <c r="L18" s="493">
        <f t="shared" si="7"/>
        <v>4</v>
      </c>
      <c r="M18" s="460">
        <f>'[8]06'!$M$18</f>
        <v>0</v>
      </c>
      <c r="N18" s="460">
        <f>'[8]06'!$N$18</f>
        <v>0</v>
      </c>
      <c r="O18" s="460">
        <f>'[8]06'!$O$18</f>
        <v>0</v>
      </c>
      <c r="P18" s="460">
        <f>'[8]06'!$P$18</f>
        <v>0</v>
      </c>
      <c r="Q18" s="461">
        <f>'[8]06'!$Q$18</f>
        <v>3</v>
      </c>
      <c r="R18" s="488">
        <f t="shared" si="8"/>
        <v>7</v>
      </c>
      <c r="S18" s="439">
        <f t="shared" si="3"/>
        <v>0.42857142857142855</v>
      </c>
    </row>
    <row r="19" spans="1:19" ht="20.25" customHeight="1">
      <c r="A19" s="425" t="s">
        <v>60</v>
      </c>
      <c r="B19" s="426" t="s">
        <v>453</v>
      </c>
      <c r="C19" s="488">
        <f t="shared" si="4"/>
        <v>19</v>
      </c>
      <c r="D19" s="558">
        <v>15</v>
      </c>
      <c r="E19" s="460">
        <f>'[8]06'!$E$19</f>
        <v>4</v>
      </c>
      <c r="F19" s="460">
        <f>'[8]06'!$F$19</f>
        <v>0</v>
      </c>
      <c r="G19" s="460"/>
      <c r="H19" s="554">
        <f t="shared" si="5"/>
        <v>19</v>
      </c>
      <c r="I19" s="554">
        <f t="shared" si="6"/>
        <v>15</v>
      </c>
      <c r="J19" s="460">
        <f>'[8]06'!$J$19</f>
        <v>1</v>
      </c>
      <c r="K19" s="460">
        <f>'[8]06'!$K$19</f>
        <v>0</v>
      </c>
      <c r="L19" s="493">
        <f t="shared" si="7"/>
        <v>14</v>
      </c>
      <c r="M19" s="460">
        <f>'[8]06'!$M$19</f>
        <v>0</v>
      </c>
      <c r="N19" s="460">
        <f>'[8]06'!$N$19</f>
        <v>0</v>
      </c>
      <c r="O19" s="460">
        <f>'[8]06'!$O$19</f>
        <v>0</v>
      </c>
      <c r="P19" s="460">
        <f>'[8]06'!$P$19</f>
        <v>0</v>
      </c>
      <c r="Q19" s="461">
        <f>'[8]06'!$Q$19</f>
        <v>4</v>
      </c>
      <c r="R19" s="488">
        <f t="shared" si="8"/>
        <v>18</v>
      </c>
      <c r="S19" s="439">
        <f t="shared" si="3"/>
        <v>0.06666666666666667</v>
      </c>
    </row>
    <row r="20" spans="1:19" ht="20.25" customHeight="1">
      <c r="A20" s="425" t="s">
        <v>61</v>
      </c>
      <c r="B20" s="426" t="s">
        <v>454</v>
      </c>
      <c r="C20" s="488">
        <f t="shared" si="4"/>
        <v>27</v>
      </c>
      <c r="D20" s="558">
        <v>22</v>
      </c>
      <c r="E20" s="460">
        <f>'[8]06'!$E$20</f>
        <v>5</v>
      </c>
      <c r="F20" s="460">
        <f>'[8]06'!$F$20</f>
        <v>0</v>
      </c>
      <c r="G20" s="460"/>
      <c r="H20" s="554">
        <f t="shared" si="5"/>
        <v>27</v>
      </c>
      <c r="I20" s="554">
        <f t="shared" si="6"/>
        <v>14</v>
      </c>
      <c r="J20" s="460">
        <f>'[8]06'!$J$20</f>
        <v>2</v>
      </c>
      <c r="K20" s="460">
        <f>'[8]06'!$K$20</f>
        <v>0</v>
      </c>
      <c r="L20" s="493">
        <f t="shared" si="7"/>
        <v>11</v>
      </c>
      <c r="M20" s="460">
        <f>'[8]06'!$M$20</f>
        <v>1</v>
      </c>
      <c r="N20" s="460">
        <f>'[8]06'!$N$20</f>
        <v>0</v>
      </c>
      <c r="O20" s="460">
        <f>'[8]06'!$O$20</f>
        <v>0</v>
      </c>
      <c r="P20" s="460">
        <f>'[8]06'!$P$20</f>
        <v>0</v>
      </c>
      <c r="Q20" s="461">
        <f>'[8]06'!$Q$20</f>
        <v>13</v>
      </c>
      <c r="R20" s="488">
        <f t="shared" si="8"/>
        <v>25</v>
      </c>
      <c r="S20" s="439">
        <f t="shared" si="3"/>
        <v>0.14285714285714285</v>
      </c>
    </row>
    <row r="21" spans="1:19" ht="20.25" customHeight="1">
      <c r="A21" s="425" t="s">
        <v>62</v>
      </c>
      <c r="B21" s="426" t="s">
        <v>446</v>
      </c>
      <c r="C21" s="488">
        <f t="shared" si="4"/>
        <v>12</v>
      </c>
      <c r="D21" s="558">
        <v>8</v>
      </c>
      <c r="E21" s="460">
        <f>'[8]06'!$E$21</f>
        <v>4</v>
      </c>
      <c r="F21" s="460">
        <f>'[8]06'!$F$21</f>
        <v>0</v>
      </c>
      <c r="G21" s="460"/>
      <c r="H21" s="554">
        <f t="shared" si="5"/>
        <v>12</v>
      </c>
      <c r="I21" s="554">
        <f t="shared" si="6"/>
        <v>10</v>
      </c>
      <c r="J21" s="460">
        <f>'[8]06'!$J$21</f>
        <v>2</v>
      </c>
      <c r="K21" s="460">
        <f>'[8]06'!$K$21</f>
        <v>0</v>
      </c>
      <c r="L21" s="493">
        <f t="shared" si="7"/>
        <v>8</v>
      </c>
      <c r="M21" s="460">
        <f>'[8]06'!$M$21</f>
        <v>0</v>
      </c>
      <c r="N21" s="460">
        <f>'[8]06'!$N$21</f>
        <v>0</v>
      </c>
      <c r="O21" s="460">
        <f>'[8]06'!$O$21</f>
        <v>0</v>
      </c>
      <c r="P21" s="460">
        <f>'[8]06'!$P$21</f>
        <v>0</v>
      </c>
      <c r="Q21" s="461">
        <f>'[8]06'!$Q$21</f>
        <v>2</v>
      </c>
      <c r="R21" s="488">
        <f t="shared" si="8"/>
        <v>10</v>
      </c>
      <c r="S21" s="378">
        <f t="shared" si="3"/>
        <v>0.2</v>
      </c>
    </row>
    <row r="22" spans="1:19" ht="20.25" customHeight="1">
      <c r="A22" s="425" t="s">
        <v>63</v>
      </c>
      <c r="B22" s="426" t="s">
        <v>455</v>
      </c>
      <c r="C22" s="488">
        <f t="shared" si="4"/>
        <v>13</v>
      </c>
      <c r="D22" s="558">
        <v>9</v>
      </c>
      <c r="E22" s="460">
        <f>'[8]06'!$E$22</f>
        <v>4</v>
      </c>
      <c r="F22" s="460">
        <f>'[8]06'!$F$22</f>
        <v>0</v>
      </c>
      <c r="G22" s="460"/>
      <c r="H22" s="554">
        <f t="shared" si="5"/>
        <v>13</v>
      </c>
      <c r="I22" s="554">
        <f t="shared" si="6"/>
        <v>8</v>
      </c>
      <c r="J22" s="460">
        <f>'[8]06'!$J$22</f>
        <v>1</v>
      </c>
      <c r="K22" s="460">
        <f>'[8]06'!$K$22</f>
        <v>0</v>
      </c>
      <c r="L22" s="493">
        <f t="shared" si="7"/>
        <v>7</v>
      </c>
      <c r="M22" s="460">
        <f>'[8]06'!$M$22</f>
        <v>0</v>
      </c>
      <c r="N22" s="460">
        <f>'[8]06'!$N$22</f>
        <v>0</v>
      </c>
      <c r="O22" s="460">
        <f>'[8]06'!$O$22</f>
        <v>0</v>
      </c>
      <c r="P22" s="460">
        <f>'[8]06'!$P$22</f>
        <v>0</v>
      </c>
      <c r="Q22" s="461">
        <f>'[8]06'!$Q$22</f>
        <v>5</v>
      </c>
      <c r="R22" s="488">
        <f t="shared" si="8"/>
        <v>12</v>
      </c>
      <c r="S22" s="378">
        <f t="shared" si="3"/>
        <v>0.125</v>
      </c>
    </row>
    <row r="23" spans="1:19" ht="20.25" customHeight="1">
      <c r="A23" s="425" t="s">
        <v>83</v>
      </c>
      <c r="B23" s="426" t="s">
        <v>535</v>
      </c>
      <c r="C23" s="488">
        <f t="shared" si="4"/>
        <v>22</v>
      </c>
      <c r="D23" s="558">
        <v>10</v>
      </c>
      <c r="E23" s="460">
        <f>'[8]06'!$E$23</f>
        <v>12</v>
      </c>
      <c r="F23" s="460">
        <f>'[8]06'!$F$23</f>
        <v>0</v>
      </c>
      <c r="G23" s="460"/>
      <c r="H23" s="554">
        <f t="shared" si="5"/>
        <v>22</v>
      </c>
      <c r="I23" s="554">
        <f t="shared" si="6"/>
        <v>14</v>
      </c>
      <c r="J23" s="460">
        <f>'[8]06'!$J$23</f>
        <v>7</v>
      </c>
      <c r="K23" s="460">
        <f>'[8]06'!$K$23</f>
        <v>0</v>
      </c>
      <c r="L23" s="493">
        <f t="shared" si="7"/>
        <v>7</v>
      </c>
      <c r="M23" s="460">
        <f>'[8]06'!$M$23</f>
        <v>0</v>
      </c>
      <c r="N23" s="460">
        <f>'[8]06'!$N$23</f>
        <v>0</v>
      </c>
      <c r="O23" s="460">
        <f>'[8]06'!$O$23</f>
        <v>0</v>
      </c>
      <c r="P23" s="460">
        <f>'[8]06'!$P$23</f>
        <v>0</v>
      </c>
      <c r="Q23" s="461">
        <f>'[8]06'!$Q$23</f>
        <v>8</v>
      </c>
      <c r="R23" s="488">
        <f t="shared" si="8"/>
        <v>15</v>
      </c>
      <c r="S23" s="378">
        <f t="shared" si="3"/>
        <v>0.5</v>
      </c>
    </row>
    <row r="24" spans="1:19" ht="20.25" customHeight="1">
      <c r="A24" s="425" t="s">
        <v>84</v>
      </c>
      <c r="B24" s="426" t="s">
        <v>456</v>
      </c>
      <c r="C24" s="488">
        <f t="shared" si="4"/>
        <v>28</v>
      </c>
      <c r="D24" s="558">
        <v>21</v>
      </c>
      <c r="E24" s="460">
        <f>'[8]06'!$E$24</f>
        <v>7</v>
      </c>
      <c r="F24" s="460">
        <f>'[8]06'!$F$24</f>
        <v>0</v>
      </c>
      <c r="G24" s="460"/>
      <c r="H24" s="554">
        <f t="shared" si="5"/>
        <v>28</v>
      </c>
      <c r="I24" s="554">
        <f t="shared" si="6"/>
        <v>21</v>
      </c>
      <c r="J24" s="460">
        <f>'[8]06'!$J$24</f>
        <v>8</v>
      </c>
      <c r="K24" s="460">
        <f>'[8]06'!$K$24</f>
        <v>1</v>
      </c>
      <c r="L24" s="493">
        <f aca="true" t="shared" si="9" ref="L24:L85">I24-J24-K24-M24-N24-O24-P24</f>
        <v>12</v>
      </c>
      <c r="M24" s="460">
        <f>'[8]06'!$M$24</f>
        <v>0</v>
      </c>
      <c r="N24" s="460">
        <f>'[8]06'!$N$24</f>
        <v>0</v>
      </c>
      <c r="O24" s="460">
        <f>'[8]06'!$O$24</f>
        <v>0</v>
      </c>
      <c r="P24" s="460">
        <f>'[8]06'!$P$24</f>
        <v>0</v>
      </c>
      <c r="Q24" s="461">
        <f>'[8]06'!$Q$24</f>
        <v>7</v>
      </c>
      <c r="R24" s="488">
        <f t="shared" si="8"/>
        <v>19</v>
      </c>
      <c r="S24" s="378">
        <f t="shared" si="3"/>
        <v>0.42857142857142855</v>
      </c>
    </row>
    <row r="25" spans="1:19" ht="20.25" customHeight="1">
      <c r="A25" s="425" t="s">
        <v>85</v>
      </c>
      <c r="B25" s="426" t="s">
        <v>457</v>
      </c>
      <c r="C25" s="488">
        <f t="shared" si="4"/>
        <v>32</v>
      </c>
      <c r="D25" s="558">
        <v>22</v>
      </c>
      <c r="E25" s="460">
        <f>'[8]06'!$E$25</f>
        <v>10</v>
      </c>
      <c r="F25" s="460">
        <f>'[8]06'!$F$25</f>
        <v>0</v>
      </c>
      <c r="G25" s="460"/>
      <c r="H25" s="554">
        <f t="shared" si="5"/>
        <v>32</v>
      </c>
      <c r="I25" s="554">
        <f t="shared" si="6"/>
        <v>18</v>
      </c>
      <c r="J25" s="460">
        <f>'[8]06'!$J$25</f>
        <v>11</v>
      </c>
      <c r="K25" s="460">
        <f>'[8]06'!$K$25</f>
        <v>0</v>
      </c>
      <c r="L25" s="493">
        <f t="shared" si="9"/>
        <v>7</v>
      </c>
      <c r="M25" s="460">
        <f>'[8]06'!$M$25</f>
        <v>0</v>
      </c>
      <c r="N25" s="460">
        <f>'[8]06'!$N$25</f>
        <v>0</v>
      </c>
      <c r="O25" s="462">
        <f>'[8]06'!$O$25</f>
        <v>0</v>
      </c>
      <c r="P25" s="460">
        <f>'[8]06'!$P$25</f>
        <v>0</v>
      </c>
      <c r="Q25" s="461">
        <f>'[8]06'!$Q$25</f>
        <v>14</v>
      </c>
      <c r="R25" s="488">
        <f t="shared" si="8"/>
        <v>21</v>
      </c>
      <c r="S25" s="378">
        <f t="shared" si="3"/>
        <v>0.6111111111111112</v>
      </c>
    </row>
    <row r="26" spans="1:19" ht="20.25" customHeight="1">
      <c r="A26" s="425"/>
      <c r="B26" s="426"/>
      <c r="C26" s="488">
        <f t="shared" si="4"/>
        <v>0</v>
      </c>
      <c r="D26" s="460"/>
      <c r="E26" s="460">
        <f>'[8]06'!$E$26</f>
        <v>0</v>
      </c>
      <c r="F26" s="460">
        <f>'[8]06'!$F$26</f>
        <v>0</v>
      </c>
      <c r="G26" s="460"/>
      <c r="H26" s="554">
        <f t="shared" si="5"/>
        <v>0</v>
      </c>
      <c r="I26" s="554">
        <f t="shared" si="6"/>
        <v>0</v>
      </c>
      <c r="J26" s="460">
        <f>'[8]06'!$J$26</f>
        <v>0</v>
      </c>
      <c r="K26" s="460">
        <f>'[8]06'!$K$26</f>
        <v>0</v>
      </c>
      <c r="L26" s="493">
        <f t="shared" si="9"/>
        <v>0</v>
      </c>
      <c r="M26" s="460">
        <f>'[8]06'!$M$26</f>
        <v>0</v>
      </c>
      <c r="N26" s="460">
        <f>'[8]06'!$N$26</f>
        <v>0</v>
      </c>
      <c r="O26" s="460">
        <f>'[8]06'!$O$26</f>
        <v>0</v>
      </c>
      <c r="P26" s="460">
        <f>'[8]06'!$P$26</f>
        <v>0</v>
      </c>
      <c r="Q26" s="461">
        <f>'[8]06'!$Q$26</f>
        <v>0</v>
      </c>
      <c r="R26" s="488">
        <f t="shared" si="8"/>
        <v>0</v>
      </c>
      <c r="S26" s="378"/>
    </row>
    <row r="27" spans="1:19" ht="20.25" customHeight="1">
      <c r="A27" s="491" t="s">
        <v>1</v>
      </c>
      <c r="B27" s="492" t="s">
        <v>17</v>
      </c>
      <c r="C27" s="488">
        <f t="shared" si="4"/>
        <v>8182</v>
      </c>
      <c r="D27" s="554">
        <f aca="true" t="shared" si="10" ref="D27:R27">D28+D39+D49+D53+D59+D68+D77+D81+D88+D95+D99+D103</f>
        <v>6291</v>
      </c>
      <c r="E27" s="554">
        <f t="shared" si="10"/>
        <v>1891</v>
      </c>
      <c r="F27" s="554">
        <f t="shared" si="10"/>
        <v>12</v>
      </c>
      <c r="G27" s="554">
        <f t="shared" si="10"/>
        <v>0</v>
      </c>
      <c r="H27" s="554">
        <f t="shared" si="10"/>
        <v>8170</v>
      </c>
      <c r="I27" s="554">
        <f t="shared" si="10"/>
        <v>4913</v>
      </c>
      <c r="J27" s="554">
        <f t="shared" si="10"/>
        <v>1094</v>
      </c>
      <c r="K27" s="554">
        <f t="shared" si="10"/>
        <v>65</v>
      </c>
      <c r="L27" s="554">
        <f t="shared" si="10"/>
        <v>3635</v>
      </c>
      <c r="M27" s="554">
        <f t="shared" si="10"/>
        <v>35</v>
      </c>
      <c r="N27" s="554">
        <f t="shared" si="10"/>
        <v>77</v>
      </c>
      <c r="O27" s="554">
        <f t="shared" si="10"/>
        <v>0</v>
      </c>
      <c r="P27" s="554">
        <f t="shared" si="10"/>
        <v>7</v>
      </c>
      <c r="Q27" s="554">
        <f t="shared" si="10"/>
        <v>3257</v>
      </c>
      <c r="R27" s="488">
        <f t="shared" si="10"/>
        <v>7011</v>
      </c>
      <c r="S27" s="378">
        <f t="shared" si="3"/>
        <v>0.2359047425198453</v>
      </c>
    </row>
    <row r="28" spans="1:19" ht="20.25" customHeight="1">
      <c r="A28" s="491" t="s">
        <v>43</v>
      </c>
      <c r="B28" s="492" t="s">
        <v>458</v>
      </c>
      <c r="C28" s="488">
        <f t="shared" si="4"/>
        <v>1584</v>
      </c>
      <c r="D28" s="554">
        <f>D29+D30+D31+D32+D33+D34+D35+D36+D37+D38</f>
        <v>1245</v>
      </c>
      <c r="E28" s="554">
        <f aca="true" t="shared" si="11" ref="E28:Q28">E29+E30+E31+E32+E33+E34+E35+E36+E37+E38</f>
        <v>339</v>
      </c>
      <c r="F28" s="554">
        <f t="shared" si="11"/>
        <v>2</v>
      </c>
      <c r="G28" s="554">
        <f t="shared" si="11"/>
        <v>0</v>
      </c>
      <c r="H28" s="554">
        <f t="shared" si="5"/>
        <v>1582</v>
      </c>
      <c r="I28" s="554">
        <f t="shared" si="6"/>
        <v>972</v>
      </c>
      <c r="J28" s="554">
        <f t="shared" si="11"/>
        <v>153</v>
      </c>
      <c r="K28" s="554">
        <f t="shared" si="11"/>
        <v>9</v>
      </c>
      <c r="L28" s="554">
        <f t="shared" si="11"/>
        <v>784</v>
      </c>
      <c r="M28" s="554">
        <f t="shared" si="11"/>
        <v>12</v>
      </c>
      <c r="N28" s="554">
        <f t="shared" si="11"/>
        <v>8</v>
      </c>
      <c r="O28" s="554">
        <f t="shared" si="11"/>
        <v>0</v>
      </c>
      <c r="P28" s="554">
        <f t="shared" si="11"/>
        <v>6</v>
      </c>
      <c r="Q28" s="554">
        <f t="shared" si="11"/>
        <v>610</v>
      </c>
      <c r="R28" s="488">
        <f t="shared" si="8"/>
        <v>1420</v>
      </c>
      <c r="S28" s="378">
        <f t="shared" si="3"/>
        <v>0.16666666666666666</v>
      </c>
    </row>
    <row r="29" spans="1:19" ht="20.25" customHeight="1">
      <c r="A29" s="425" t="s">
        <v>45</v>
      </c>
      <c r="B29" s="427" t="s">
        <v>545</v>
      </c>
      <c r="C29" s="488">
        <f t="shared" si="4"/>
        <v>33</v>
      </c>
      <c r="D29" s="559">
        <v>27</v>
      </c>
      <c r="E29" s="559">
        <v>6</v>
      </c>
      <c r="F29" s="559">
        <v>0</v>
      </c>
      <c r="G29" s="559"/>
      <c r="H29" s="554">
        <f t="shared" si="5"/>
        <v>33</v>
      </c>
      <c r="I29" s="554">
        <f t="shared" si="6"/>
        <v>24</v>
      </c>
      <c r="J29" s="559">
        <v>0</v>
      </c>
      <c r="K29" s="559">
        <v>0</v>
      </c>
      <c r="L29" s="493">
        <f t="shared" si="9"/>
        <v>23</v>
      </c>
      <c r="M29" s="559">
        <v>1</v>
      </c>
      <c r="N29" s="559"/>
      <c r="O29" s="559"/>
      <c r="P29" s="559"/>
      <c r="Q29" s="560">
        <v>9</v>
      </c>
      <c r="R29" s="488">
        <f t="shared" si="8"/>
        <v>33</v>
      </c>
      <c r="S29" s="378">
        <f t="shared" si="3"/>
        <v>0</v>
      </c>
    </row>
    <row r="30" spans="1:19" ht="20.25" customHeight="1">
      <c r="A30" s="425" t="s">
        <v>46</v>
      </c>
      <c r="B30" s="427" t="s">
        <v>460</v>
      </c>
      <c r="C30" s="488">
        <f t="shared" si="4"/>
        <v>184</v>
      </c>
      <c r="D30" s="559">
        <v>146</v>
      </c>
      <c r="E30" s="559">
        <v>38</v>
      </c>
      <c r="F30" s="559">
        <v>0</v>
      </c>
      <c r="G30" s="559">
        <v>0</v>
      </c>
      <c r="H30" s="554">
        <f t="shared" si="5"/>
        <v>184</v>
      </c>
      <c r="I30" s="554">
        <f t="shared" si="6"/>
        <v>84</v>
      </c>
      <c r="J30" s="559">
        <v>16</v>
      </c>
      <c r="K30" s="559">
        <v>0</v>
      </c>
      <c r="L30" s="493">
        <f t="shared" si="9"/>
        <v>67</v>
      </c>
      <c r="M30" s="559">
        <v>1</v>
      </c>
      <c r="N30" s="559">
        <v>0</v>
      </c>
      <c r="O30" s="559">
        <v>0</v>
      </c>
      <c r="P30" s="559">
        <v>0</v>
      </c>
      <c r="Q30" s="560">
        <v>100</v>
      </c>
      <c r="R30" s="488">
        <f t="shared" si="8"/>
        <v>168</v>
      </c>
      <c r="S30" s="378">
        <f t="shared" si="3"/>
        <v>0.19047619047619047</v>
      </c>
    </row>
    <row r="31" spans="1:19" ht="20.25" customHeight="1">
      <c r="A31" s="425" t="s">
        <v>104</v>
      </c>
      <c r="B31" s="427" t="s">
        <v>461</v>
      </c>
      <c r="C31" s="488">
        <f t="shared" si="4"/>
        <v>200</v>
      </c>
      <c r="D31" s="559">
        <v>161</v>
      </c>
      <c r="E31" s="559">
        <v>39</v>
      </c>
      <c r="F31" s="559">
        <v>1</v>
      </c>
      <c r="G31" s="559"/>
      <c r="H31" s="554">
        <f t="shared" si="5"/>
        <v>199</v>
      </c>
      <c r="I31" s="554">
        <f t="shared" si="6"/>
        <v>100</v>
      </c>
      <c r="J31" s="559">
        <v>2</v>
      </c>
      <c r="K31" s="559">
        <v>0</v>
      </c>
      <c r="L31" s="493">
        <f t="shared" si="9"/>
        <v>92</v>
      </c>
      <c r="M31" s="559">
        <v>0</v>
      </c>
      <c r="N31" s="559"/>
      <c r="O31" s="559"/>
      <c r="P31" s="559">
        <v>6</v>
      </c>
      <c r="Q31" s="560">
        <v>99</v>
      </c>
      <c r="R31" s="488">
        <f t="shared" si="8"/>
        <v>197</v>
      </c>
      <c r="S31" s="378">
        <f t="shared" si="3"/>
        <v>0.02</v>
      </c>
    </row>
    <row r="32" spans="1:19" ht="20.25" customHeight="1">
      <c r="A32" s="425" t="s">
        <v>106</v>
      </c>
      <c r="B32" s="427" t="s">
        <v>462</v>
      </c>
      <c r="C32" s="488">
        <f t="shared" si="4"/>
        <v>182</v>
      </c>
      <c r="D32" s="559">
        <v>150</v>
      </c>
      <c r="E32" s="559">
        <v>32</v>
      </c>
      <c r="F32" s="559">
        <v>0</v>
      </c>
      <c r="G32" s="559">
        <v>0</v>
      </c>
      <c r="H32" s="554">
        <f t="shared" si="5"/>
        <v>182</v>
      </c>
      <c r="I32" s="554">
        <f t="shared" si="6"/>
        <v>117</v>
      </c>
      <c r="J32" s="559">
        <v>18</v>
      </c>
      <c r="K32" s="559">
        <v>0</v>
      </c>
      <c r="L32" s="493">
        <f t="shared" si="9"/>
        <v>95</v>
      </c>
      <c r="M32" s="559">
        <v>0</v>
      </c>
      <c r="N32" s="559">
        <v>4</v>
      </c>
      <c r="O32" s="559">
        <v>0</v>
      </c>
      <c r="P32" s="559">
        <v>0</v>
      </c>
      <c r="Q32" s="560">
        <v>65</v>
      </c>
      <c r="R32" s="488">
        <f t="shared" si="8"/>
        <v>164</v>
      </c>
      <c r="S32" s="378">
        <f t="shared" si="3"/>
        <v>0.15384615384615385</v>
      </c>
    </row>
    <row r="33" spans="1:19" ht="20.25" customHeight="1">
      <c r="A33" s="425" t="s">
        <v>107</v>
      </c>
      <c r="B33" s="433" t="s">
        <v>546</v>
      </c>
      <c r="C33" s="488">
        <f t="shared" si="4"/>
        <v>132</v>
      </c>
      <c r="D33" s="559">
        <v>93</v>
      </c>
      <c r="E33" s="559">
        <v>39</v>
      </c>
      <c r="F33" s="559">
        <v>1</v>
      </c>
      <c r="G33" s="559">
        <v>0</v>
      </c>
      <c r="H33" s="554">
        <f t="shared" si="5"/>
        <v>131</v>
      </c>
      <c r="I33" s="554">
        <f t="shared" si="6"/>
        <v>95</v>
      </c>
      <c r="J33" s="559">
        <v>31</v>
      </c>
      <c r="K33" s="559">
        <v>6</v>
      </c>
      <c r="L33" s="493">
        <f t="shared" si="9"/>
        <v>58</v>
      </c>
      <c r="M33" s="559">
        <v>0</v>
      </c>
      <c r="N33" s="559">
        <v>0</v>
      </c>
      <c r="O33" s="559">
        <v>0</v>
      </c>
      <c r="P33" s="559">
        <v>0</v>
      </c>
      <c r="Q33" s="560">
        <v>36</v>
      </c>
      <c r="R33" s="488">
        <f t="shared" si="8"/>
        <v>94</v>
      </c>
      <c r="S33" s="378">
        <f t="shared" si="3"/>
        <v>0.3894736842105263</v>
      </c>
    </row>
    <row r="34" spans="1:19" ht="20.25" customHeight="1">
      <c r="A34" s="425" t="s">
        <v>109</v>
      </c>
      <c r="B34" s="427" t="s">
        <v>553</v>
      </c>
      <c r="C34" s="488">
        <f t="shared" si="4"/>
        <v>207</v>
      </c>
      <c r="D34" s="559">
        <v>183</v>
      </c>
      <c r="E34" s="559">
        <v>24</v>
      </c>
      <c r="F34" s="559">
        <v>0</v>
      </c>
      <c r="G34" s="559"/>
      <c r="H34" s="554">
        <f t="shared" si="5"/>
        <v>207</v>
      </c>
      <c r="I34" s="554">
        <f t="shared" si="6"/>
        <v>144</v>
      </c>
      <c r="J34" s="559">
        <v>28</v>
      </c>
      <c r="K34" s="559">
        <v>2</v>
      </c>
      <c r="L34" s="493">
        <f t="shared" si="9"/>
        <v>110</v>
      </c>
      <c r="M34" s="559">
        <v>3</v>
      </c>
      <c r="N34" s="559">
        <v>1</v>
      </c>
      <c r="O34" s="559"/>
      <c r="P34" s="559">
        <v>0</v>
      </c>
      <c r="Q34" s="560">
        <v>63</v>
      </c>
      <c r="R34" s="488">
        <f t="shared" si="8"/>
        <v>177</v>
      </c>
      <c r="S34" s="378">
        <f t="shared" si="3"/>
        <v>0.20833333333333334</v>
      </c>
    </row>
    <row r="35" spans="1:19" ht="20.25" customHeight="1">
      <c r="A35" s="425" t="s">
        <v>110</v>
      </c>
      <c r="B35" s="427" t="s">
        <v>463</v>
      </c>
      <c r="C35" s="488">
        <f t="shared" si="4"/>
        <v>209</v>
      </c>
      <c r="D35" s="559">
        <v>170</v>
      </c>
      <c r="E35" s="559">
        <v>39</v>
      </c>
      <c r="F35" s="559">
        <v>0</v>
      </c>
      <c r="G35" s="559">
        <v>0</v>
      </c>
      <c r="H35" s="554">
        <f t="shared" si="5"/>
        <v>209</v>
      </c>
      <c r="I35" s="554">
        <f t="shared" si="6"/>
        <v>110</v>
      </c>
      <c r="J35" s="559">
        <v>14</v>
      </c>
      <c r="K35" s="559">
        <v>0</v>
      </c>
      <c r="L35" s="493">
        <f t="shared" si="9"/>
        <v>92</v>
      </c>
      <c r="M35" s="559">
        <v>4</v>
      </c>
      <c r="N35" s="559">
        <v>0</v>
      </c>
      <c r="O35" s="559"/>
      <c r="P35" s="559">
        <v>0</v>
      </c>
      <c r="Q35" s="560">
        <v>99</v>
      </c>
      <c r="R35" s="488">
        <f t="shared" si="8"/>
        <v>195</v>
      </c>
      <c r="S35" s="378">
        <f t="shared" si="3"/>
        <v>0.12727272727272726</v>
      </c>
    </row>
    <row r="36" spans="1:19" ht="20.25" customHeight="1">
      <c r="A36" s="425" t="s">
        <v>124</v>
      </c>
      <c r="B36" s="427" t="s">
        <v>464</v>
      </c>
      <c r="C36" s="488">
        <f t="shared" si="4"/>
        <v>198</v>
      </c>
      <c r="D36" s="559">
        <v>154</v>
      </c>
      <c r="E36" s="559">
        <v>44</v>
      </c>
      <c r="F36" s="559">
        <v>0</v>
      </c>
      <c r="G36" s="559"/>
      <c r="H36" s="554">
        <f t="shared" si="5"/>
        <v>198</v>
      </c>
      <c r="I36" s="554">
        <f t="shared" si="6"/>
        <v>133</v>
      </c>
      <c r="J36" s="559">
        <v>0</v>
      </c>
      <c r="K36" s="559">
        <v>0</v>
      </c>
      <c r="L36" s="493">
        <f t="shared" si="9"/>
        <v>130</v>
      </c>
      <c r="M36" s="559">
        <v>0</v>
      </c>
      <c r="N36" s="559">
        <v>3</v>
      </c>
      <c r="O36" s="559"/>
      <c r="P36" s="559">
        <v>0</v>
      </c>
      <c r="Q36" s="560">
        <v>65</v>
      </c>
      <c r="R36" s="488">
        <f t="shared" si="8"/>
        <v>198</v>
      </c>
      <c r="S36" s="378">
        <f t="shared" si="3"/>
        <v>0</v>
      </c>
    </row>
    <row r="37" spans="1:19" ht="20.25" customHeight="1">
      <c r="A37" s="425" t="s">
        <v>435</v>
      </c>
      <c r="B37" s="427" t="s">
        <v>465</v>
      </c>
      <c r="C37" s="488">
        <f t="shared" si="4"/>
        <v>163</v>
      </c>
      <c r="D37" s="559">
        <v>117</v>
      </c>
      <c r="E37" s="559">
        <v>46</v>
      </c>
      <c r="F37" s="559">
        <v>0</v>
      </c>
      <c r="G37" s="559">
        <v>0</v>
      </c>
      <c r="H37" s="554">
        <f t="shared" si="5"/>
        <v>163</v>
      </c>
      <c r="I37" s="554">
        <f t="shared" si="6"/>
        <v>110</v>
      </c>
      <c r="J37" s="559">
        <v>24</v>
      </c>
      <c r="K37" s="559">
        <v>0</v>
      </c>
      <c r="L37" s="493">
        <f t="shared" si="9"/>
        <v>83</v>
      </c>
      <c r="M37" s="559">
        <v>3</v>
      </c>
      <c r="N37" s="559">
        <v>0</v>
      </c>
      <c r="O37" s="559">
        <v>0</v>
      </c>
      <c r="P37" s="559">
        <v>0</v>
      </c>
      <c r="Q37" s="560">
        <v>53</v>
      </c>
      <c r="R37" s="488">
        <f t="shared" si="8"/>
        <v>139</v>
      </c>
      <c r="S37" s="378">
        <f t="shared" si="3"/>
        <v>0.21818181818181817</v>
      </c>
    </row>
    <row r="38" spans="1:19" ht="20.25" customHeight="1">
      <c r="A38" s="425" t="s">
        <v>549</v>
      </c>
      <c r="B38" s="427" t="s">
        <v>550</v>
      </c>
      <c r="C38" s="488">
        <f t="shared" si="4"/>
        <v>76</v>
      </c>
      <c r="D38" s="559">
        <v>44</v>
      </c>
      <c r="E38" s="559">
        <v>32</v>
      </c>
      <c r="F38" s="559">
        <v>0</v>
      </c>
      <c r="G38" s="559"/>
      <c r="H38" s="554">
        <f t="shared" si="5"/>
        <v>76</v>
      </c>
      <c r="I38" s="554">
        <f t="shared" si="6"/>
        <v>55</v>
      </c>
      <c r="J38" s="559">
        <v>20</v>
      </c>
      <c r="K38" s="559">
        <v>1</v>
      </c>
      <c r="L38" s="493">
        <f t="shared" si="9"/>
        <v>34</v>
      </c>
      <c r="M38" s="559">
        <v>0</v>
      </c>
      <c r="N38" s="559">
        <v>0</v>
      </c>
      <c r="O38" s="559"/>
      <c r="P38" s="559">
        <v>0</v>
      </c>
      <c r="Q38" s="560">
        <v>21</v>
      </c>
      <c r="R38" s="488">
        <f t="shared" si="8"/>
        <v>55</v>
      </c>
      <c r="S38" s="378">
        <f t="shared" si="3"/>
        <v>0.38181818181818183</v>
      </c>
    </row>
    <row r="39" spans="1:19" ht="20.25" customHeight="1">
      <c r="A39" s="491" t="s">
        <v>44</v>
      </c>
      <c r="B39" s="492" t="s">
        <v>466</v>
      </c>
      <c r="C39" s="488">
        <f t="shared" si="4"/>
        <v>1273</v>
      </c>
      <c r="D39" s="554">
        <f>D40+D41+D42+D43+D44+D45+D46++D47+D48</f>
        <v>1034</v>
      </c>
      <c r="E39" s="554">
        <f aca="true" t="shared" si="12" ref="E39:Q39">E40+E41+E42+E43+E44+E45+E46++E47+E48</f>
        <v>239</v>
      </c>
      <c r="F39" s="554">
        <f t="shared" si="12"/>
        <v>1</v>
      </c>
      <c r="G39" s="554">
        <f t="shared" si="12"/>
        <v>0</v>
      </c>
      <c r="H39" s="554">
        <f t="shared" si="5"/>
        <v>1272</v>
      </c>
      <c r="I39" s="554">
        <f t="shared" si="6"/>
        <v>584</v>
      </c>
      <c r="J39" s="554">
        <f t="shared" si="12"/>
        <v>115</v>
      </c>
      <c r="K39" s="554">
        <f t="shared" si="12"/>
        <v>3</v>
      </c>
      <c r="L39" s="504">
        <f t="shared" si="9"/>
        <v>466</v>
      </c>
      <c r="M39" s="554">
        <f t="shared" si="12"/>
        <v>0</v>
      </c>
      <c r="N39" s="554">
        <f t="shared" si="12"/>
        <v>0</v>
      </c>
      <c r="O39" s="554">
        <f t="shared" si="12"/>
        <v>0</v>
      </c>
      <c r="P39" s="554">
        <f t="shared" si="12"/>
        <v>0</v>
      </c>
      <c r="Q39" s="554">
        <f t="shared" si="12"/>
        <v>688</v>
      </c>
      <c r="R39" s="488">
        <f t="shared" si="8"/>
        <v>1154</v>
      </c>
      <c r="S39" s="378">
        <f t="shared" si="3"/>
        <v>0.20205479452054795</v>
      </c>
    </row>
    <row r="40" spans="1:19" ht="20.25" customHeight="1">
      <c r="A40" s="425" t="s">
        <v>47</v>
      </c>
      <c r="B40" s="428" t="s">
        <v>467</v>
      </c>
      <c r="C40" s="507">
        <v>238</v>
      </c>
      <c r="D40" s="561">
        <v>63</v>
      </c>
      <c r="E40" s="561">
        <v>6</v>
      </c>
      <c r="F40" s="561"/>
      <c r="G40" s="464"/>
      <c r="H40" s="554">
        <f t="shared" si="5"/>
        <v>238</v>
      </c>
      <c r="I40" s="554">
        <f t="shared" si="6"/>
        <v>190</v>
      </c>
      <c r="J40" s="464">
        <v>2</v>
      </c>
      <c r="K40" s="464"/>
      <c r="L40" s="493">
        <f t="shared" si="9"/>
        <v>188</v>
      </c>
      <c r="M40" s="562">
        <v>0</v>
      </c>
      <c r="N40" s="563"/>
      <c r="O40" s="464"/>
      <c r="P40" s="464"/>
      <c r="Q40" s="564">
        <v>48</v>
      </c>
      <c r="R40" s="488">
        <f t="shared" si="8"/>
        <v>236</v>
      </c>
      <c r="S40" s="378">
        <f t="shared" si="3"/>
        <v>0.010526315789473684</v>
      </c>
    </row>
    <row r="41" spans="1:19" ht="20.25" customHeight="1">
      <c r="A41" s="425" t="s">
        <v>48</v>
      </c>
      <c r="B41" s="428" t="s">
        <v>469</v>
      </c>
      <c r="C41" s="507">
        <v>298</v>
      </c>
      <c r="D41" s="561">
        <v>177</v>
      </c>
      <c r="E41" s="561">
        <v>19</v>
      </c>
      <c r="F41" s="561"/>
      <c r="G41" s="464"/>
      <c r="H41" s="554">
        <f t="shared" si="5"/>
        <v>298</v>
      </c>
      <c r="I41" s="554">
        <f t="shared" si="6"/>
        <v>165</v>
      </c>
      <c r="J41" s="464">
        <v>10</v>
      </c>
      <c r="K41" s="464"/>
      <c r="L41" s="493">
        <f t="shared" si="9"/>
        <v>155</v>
      </c>
      <c r="M41" s="562">
        <v>0</v>
      </c>
      <c r="N41" s="563"/>
      <c r="O41" s="464"/>
      <c r="P41" s="464"/>
      <c r="Q41" s="564">
        <v>133</v>
      </c>
      <c r="R41" s="488">
        <f t="shared" si="8"/>
        <v>288</v>
      </c>
      <c r="S41" s="378">
        <f t="shared" si="3"/>
        <v>0.06060606060606061</v>
      </c>
    </row>
    <row r="42" spans="1:19" ht="20.25" customHeight="1">
      <c r="A42" s="425" t="s">
        <v>468</v>
      </c>
      <c r="B42" s="428" t="s">
        <v>471</v>
      </c>
      <c r="C42" s="507">
        <v>333</v>
      </c>
      <c r="D42" s="561">
        <v>172</v>
      </c>
      <c r="E42" s="561">
        <v>43</v>
      </c>
      <c r="F42" s="561"/>
      <c r="G42" s="464"/>
      <c r="H42" s="554">
        <f t="shared" si="5"/>
        <v>333</v>
      </c>
      <c r="I42" s="554">
        <f t="shared" si="6"/>
        <v>221</v>
      </c>
      <c r="J42" s="464">
        <v>14</v>
      </c>
      <c r="K42" s="464">
        <v>1</v>
      </c>
      <c r="L42" s="493">
        <f t="shared" si="9"/>
        <v>206</v>
      </c>
      <c r="M42" s="562">
        <v>0</v>
      </c>
      <c r="N42" s="563"/>
      <c r="O42" s="464"/>
      <c r="P42" s="464"/>
      <c r="Q42" s="564">
        <v>112</v>
      </c>
      <c r="R42" s="488">
        <f t="shared" si="8"/>
        <v>318</v>
      </c>
      <c r="S42" s="378">
        <f t="shared" si="3"/>
        <v>0.06787330316742081</v>
      </c>
    </row>
    <row r="43" spans="1:19" ht="20.25" customHeight="1">
      <c r="A43" s="425" t="s">
        <v>470</v>
      </c>
      <c r="B43" s="428" t="s">
        <v>474</v>
      </c>
      <c r="C43" s="507">
        <v>255</v>
      </c>
      <c r="D43" s="561">
        <v>116</v>
      </c>
      <c r="E43" s="561">
        <v>44</v>
      </c>
      <c r="F43" s="561"/>
      <c r="G43" s="464"/>
      <c r="H43" s="554">
        <f t="shared" si="5"/>
        <v>255</v>
      </c>
      <c r="I43" s="554">
        <f t="shared" si="6"/>
        <v>189</v>
      </c>
      <c r="J43" s="464">
        <v>19</v>
      </c>
      <c r="K43" s="464">
        <v>1</v>
      </c>
      <c r="L43" s="493">
        <f t="shared" si="9"/>
        <v>169</v>
      </c>
      <c r="M43" s="562">
        <v>0</v>
      </c>
      <c r="N43" s="563"/>
      <c r="O43" s="464"/>
      <c r="P43" s="464"/>
      <c r="Q43" s="564">
        <v>66</v>
      </c>
      <c r="R43" s="488">
        <f t="shared" si="8"/>
        <v>235</v>
      </c>
      <c r="S43" s="378">
        <f t="shared" si="3"/>
        <v>0.10582010582010581</v>
      </c>
    </row>
    <row r="44" spans="1:19" ht="20.25" customHeight="1">
      <c r="A44" s="425" t="s">
        <v>472</v>
      </c>
      <c r="B44" s="428" t="s">
        <v>476</v>
      </c>
      <c r="C44" s="507">
        <v>218</v>
      </c>
      <c r="D44" s="561">
        <v>115</v>
      </c>
      <c r="E44" s="561">
        <v>19</v>
      </c>
      <c r="F44" s="561"/>
      <c r="G44" s="464"/>
      <c r="H44" s="554">
        <f t="shared" si="5"/>
        <v>218</v>
      </c>
      <c r="I44" s="554">
        <f t="shared" si="6"/>
        <v>142</v>
      </c>
      <c r="J44" s="464">
        <v>7</v>
      </c>
      <c r="K44" s="464"/>
      <c r="L44" s="493">
        <f t="shared" si="9"/>
        <v>135</v>
      </c>
      <c r="M44" s="562">
        <v>0</v>
      </c>
      <c r="N44" s="563"/>
      <c r="O44" s="464"/>
      <c r="P44" s="464"/>
      <c r="Q44" s="564">
        <v>76</v>
      </c>
      <c r="R44" s="488">
        <f t="shared" si="8"/>
        <v>211</v>
      </c>
      <c r="S44" s="378">
        <f t="shared" si="3"/>
        <v>0.04929577464788732</v>
      </c>
    </row>
    <row r="45" spans="1:19" ht="20.25" customHeight="1">
      <c r="A45" s="425" t="s">
        <v>473</v>
      </c>
      <c r="B45" s="428" t="s">
        <v>478</v>
      </c>
      <c r="C45" s="507">
        <v>316</v>
      </c>
      <c r="D45" s="561">
        <v>176</v>
      </c>
      <c r="E45" s="561">
        <v>28</v>
      </c>
      <c r="F45" s="561">
        <v>1</v>
      </c>
      <c r="G45" s="464"/>
      <c r="H45" s="554">
        <f t="shared" si="5"/>
        <v>315</v>
      </c>
      <c r="I45" s="554">
        <f t="shared" si="6"/>
        <v>191</v>
      </c>
      <c r="J45" s="464">
        <v>20</v>
      </c>
      <c r="K45" s="464"/>
      <c r="L45" s="493">
        <f t="shared" si="9"/>
        <v>171</v>
      </c>
      <c r="M45" s="562">
        <v>0</v>
      </c>
      <c r="N45" s="563"/>
      <c r="O45" s="464"/>
      <c r="P45" s="464"/>
      <c r="Q45" s="564">
        <v>124</v>
      </c>
      <c r="R45" s="488">
        <f t="shared" si="8"/>
        <v>295</v>
      </c>
      <c r="S45" s="378">
        <f t="shared" si="3"/>
        <v>0.10471204188481675</v>
      </c>
    </row>
    <row r="46" spans="1:19" ht="20.25" customHeight="1">
      <c r="A46" s="425" t="s">
        <v>475</v>
      </c>
      <c r="B46" s="428" t="s">
        <v>479</v>
      </c>
      <c r="C46" s="507">
        <v>202</v>
      </c>
      <c r="D46" s="565">
        <v>86</v>
      </c>
      <c r="E46" s="561">
        <v>26</v>
      </c>
      <c r="F46" s="565"/>
      <c r="G46" s="464"/>
      <c r="H46" s="554">
        <f t="shared" si="5"/>
        <v>202</v>
      </c>
      <c r="I46" s="554">
        <f t="shared" si="6"/>
        <v>149</v>
      </c>
      <c r="J46" s="566">
        <v>15</v>
      </c>
      <c r="K46" s="566"/>
      <c r="L46" s="493">
        <f t="shared" si="9"/>
        <v>134</v>
      </c>
      <c r="M46" s="562">
        <v>0</v>
      </c>
      <c r="N46" s="566"/>
      <c r="O46" s="566"/>
      <c r="P46" s="567"/>
      <c r="Q46" s="568">
        <v>53</v>
      </c>
      <c r="R46" s="488">
        <f t="shared" si="8"/>
        <v>187</v>
      </c>
      <c r="S46" s="378">
        <f t="shared" si="3"/>
        <v>0.10067114093959731</v>
      </c>
    </row>
    <row r="47" spans="1:19" ht="20.25" customHeight="1">
      <c r="A47" s="425" t="s">
        <v>477</v>
      </c>
      <c r="B47" s="428" t="s">
        <v>552</v>
      </c>
      <c r="C47" s="507">
        <v>161</v>
      </c>
      <c r="D47" s="565">
        <v>99</v>
      </c>
      <c r="E47" s="561">
        <v>20</v>
      </c>
      <c r="F47" s="565"/>
      <c r="G47" s="465"/>
      <c r="H47" s="554">
        <f t="shared" si="5"/>
        <v>161</v>
      </c>
      <c r="I47" s="554">
        <f t="shared" si="6"/>
        <v>108</v>
      </c>
      <c r="J47" s="566">
        <v>17</v>
      </c>
      <c r="K47" s="566"/>
      <c r="L47" s="493">
        <f t="shared" si="9"/>
        <v>91</v>
      </c>
      <c r="M47" s="562">
        <v>0</v>
      </c>
      <c r="N47" s="566"/>
      <c r="O47" s="566"/>
      <c r="P47" s="567"/>
      <c r="Q47" s="568">
        <v>53</v>
      </c>
      <c r="R47" s="488">
        <f t="shared" si="8"/>
        <v>144</v>
      </c>
      <c r="S47" s="378">
        <f t="shared" si="3"/>
        <v>0.1574074074074074</v>
      </c>
    </row>
    <row r="48" spans="1:19" ht="20.25" customHeight="1">
      <c r="A48" s="425" t="s">
        <v>594</v>
      </c>
      <c r="B48" s="427" t="s">
        <v>595</v>
      </c>
      <c r="C48" s="488">
        <f t="shared" si="4"/>
        <v>64</v>
      </c>
      <c r="D48" s="465">
        <v>30</v>
      </c>
      <c r="E48" s="464">
        <v>34</v>
      </c>
      <c r="F48" s="465"/>
      <c r="G48" s="465"/>
      <c r="H48" s="554">
        <f t="shared" si="5"/>
        <v>64</v>
      </c>
      <c r="I48" s="554">
        <f t="shared" si="6"/>
        <v>41</v>
      </c>
      <c r="J48" s="566">
        <v>11</v>
      </c>
      <c r="K48" s="566">
        <v>1</v>
      </c>
      <c r="L48" s="493">
        <f t="shared" si="9"/>
        <v>29</v>
      </c>
      <c r="M48" s="562">
        <v>0</v>
      </c>
      <c r="N48" s="566"/>
      <c r="O48" s="566"/>
      <c r="P48" s="567"/>
      <c r="Q48" s="568">
        <v>23</v>
      </c>
      <c r="R48" s="488">
        <f t="shared" si="8"/>
        <v>52</v>
      </c>
      <c r="S48" s="378">
        <f t="shared" si="3"/>
        <v>0.2926829268292683</v>
      </c>
    </row>
    <row r="49" spans="1:19" ht="20.25" customHeight="1">
      <c r="A49" s="491" t="s">
        <v>49</v>
      </c>
      <c r="B49" s="492" t="s">
        <v>480</v>
      </c>
      <c r="C49" s="488">
        <f t="shared" si="4"/>
        <v>86</v>
      </c>
      <c r="D49" s="554">
        <f>D50+D51+D52</f>
        <v>30</v>
      </c>
      <c r="E49" s="554">
        <f aca="true" t="shared" si="13" ref="E49:Q49">E50+E51+E52</f>
        <v>56</v>
      </c>
      <c r="F49" s="554">
        <f t="shared" si="13"/>
        <v>0</v>
      </c>
      <c r="G49" s="554">
        <f t="shared" si="13"/>
        <v>0</v>
      </c>
      <c r="H49" s="554">
        <f t="shared" si="5"/>
        <v>86</v>
      </c>
      <c r="I49" s="554">
        <f t="shared" si="6"/>
        <v>68</v>
      </c>
      <c r="J49" s="554">
        <f t="shared" si="13"/>
        <v>33</v>
      </c>
      <c r="K49" s="554">
        <f t="shared" si="13"/>
        <v>1</v>
      </c>
      <c r="L49" s="504">
        <f t="shared" si="9"/>
        <v>34</v>
      </c>
      <c r="M49" s="554">
        <f t="shared" si="13"/>
        <v>0</v>
      </c>
      <c r="N49" s="554">
        <f t="shared" si="13"/>
        <v>0</v>
      </c>
      <c r="O49" s="554">
        <f t="shared" si="13"/>
        <v>0</v>
      </c>
      <c r="P49" s="554">
        <f t="shared" si="13"/>
        <v>0</v>
      </c>
      <c r="Q49" s="554">
        <f t="shared" si="13"/>
        <v>18</v>
      </c>
      <c r="R49" s="488">
        <f t="shared" si="8"/>
        <v>52</v>
      </c>
      <c r="S49" s="378">
        <f t="shared" si="3"/>
        <v>0.5</v>
      </c>
    </row>
    <row r="50" spans="1:19" ht="20.25" customHeight="1">
      <c r="A50" s="425" t="s">
        <v>113</v>
      </c>
      <c r="B50" s="503" t="s">
        <v>606</v>
      </c>
      <c r="C50" s="488">
        <f t="shared" si="4"/>
        <v>31</v>
      </c>
      <c r="D50" s="555">
        <v>11</v>
      </c>
      <c r="E50" s="555">
        <v>20</v>
      </c>
      <c r="F50" s="555">
        <v>0</v>
      </c>
      <c r="G50" s="460"/>
      <c r="H50" s="554">
        <f t="shared" si="5"/>
        <v>31</v>
      </c>
      <c r="I50" s="554">
        <f t="shared" si="6"/>
        <v>27</v>
      </c>
      <c r="J50" s="555">
        <v>10</v>
      </c>
      <c r="K50" s="555">
        <v>1</v>
      </c>
      <c r="L50" s="493">
        <f t="shared" si="9"/>
        <v>16</v>
      </c>
      <c r="M50" s="555">
        <v>0</v>
      </c>
      <c r="N50" s="555">
        <v>0</v>
      </c>
      <c r="O50" s="555">
        <v>0</v>
      </c>
      <c r="P50" s="555">
        <v>0</v>
      </c>
      <c r="Q50" s="555">
        <v>4</v>
      </c>
      <c r="R50" s="488">
        <f t="shared" si="8"/>
        <v>20</v>
      </c>
      <c r="S50" s="378">
        <f t="shared" si="3"/>
        <v>0.4074074074074074</v>
      </c>
    </row>
    <row r="51" spans="1:19" ht="20.25" customHeight="1">
      <c r="A51" s="425" t="s">
        <v>114</v>
      </c>
      <c r="B51" s="503" t="s">
        <v>607</v>
      </c>
      <c r="C51" s="488">
        <f t="shared" si="4"/>
        <v>34</v>
      </c>
      <c r="D51" s="555">
        <v>14</v>
      </c>
      <c r="E51" s="555">
        <v>20</v>
      </c>
      <c r="F51" s="555">
        <v>0</v>
      </c>
      <c r="G51" s="460"/>
      <c r="H51" s="554">
        <f t="shared" si="5"/>
        <v>34</v>
      </c>
      <c r="I51" s="554">
        <f t="shared" si="6"/>
        <v>24</v>
      </c>
      <c r="J51" s="555">
        <v>10</v>
      </c>
      <c r="K51" s="555">
        <v>0</v>
      </c>
      <c r="L51" s="493">
        <f t="shared" si="9"/>
        <v>14</v>
      </c>
      <c r="M51" s="555">
        <v>0</v>
      </c>
      <c r="N51" s="555">
        <v>0</v>
      </c>
      <c r="O51" s="555">
        <v>0</v>
      </c>
      <c r="P51" s="555">
        <v>0</v>
      </c>
      <c r="Q51" s="555">
        <v>10</v>
      </c>
      <c r="R51" s="488">
        <f t="shared" si="8"/>
        <v>24</v>
      </c>
      <c r="S51" s="378">
        <f t="shared" si="3"/>
        <v>0.4166666666666667</v>
      </c>
    </row>
    <row r="52" spans="1:19" ht="20.25" customHeight="1">
      <c r="A52" s="425" t="s">
        <v>115</v>
      </c>
      <c r="B52" s="503" t="s">
        <v>608</v>
      </c>
      <c r="C52" s="488">
        <f t="shared" si="4"/>
        <v>21</v>
      </c>
      <c r="D52" s="555">
        <v>5</v>
      </c>
      <c r="E52" s="555">
        <v>16</v>
      </c>
      <c r="F52" s="555">
        <v>0</v>
      </c>
      <c r="G52" s="460"/>
      <c r="H52" s="554">
        <f t="shared" si="5"/>
        <v>21</v>
      </c>
      <c r="I52" s="554">
        <f t="shared" si="6"/>
        <v>17</v>
      </c>
      <c r="J52" s="555">
        <v>13</v>
      </c>
      <c r="K52" s="555">
        <v>0</v>
      </c>
      <c r="L52" s="493">
        <f t="shared" si="9"/>
        <v>4</v>
      </c>
      <c r="M52" s="555">
        <v>0</v>
      </c>
      <c r="N52" s="555">
        <v>0</v>
      </c>
      <c r="O52" s="555">
        <v>0</v>
      </c>
      <c r="P52" s="555">
        <v>0</v>
      </c>
      <c r="Q52" s="555">
        <v>4</v>
      </c>
      <c r="R52" s="488">
        <f t="shared" si="8"/>
        <v>8</v>
      </c>
      <c r="S52" s="378">
        <f t="shared" si="3"/>
        <v>0.7647058823529411</v>
      </c>
    </row>
    <row r="53" spans="1:19" ht="20.25" customHeight="1">
      <c r="A53" s="491" t="s">
        <v>58</v>
      </c>
      <c r="B53" s="492" t="s">
        <v>481</v>
      </c>
      <c r="C53" s="488">
        <f t="shared" si="4"/>
        <v>564</v>
      </c>
      <c r="D53" s="554">
        <f>D54+D55+D56+D57+D58</f>
        <v>432</v>
      </c>
      <c r="E53" s="554">
        <f aca="true" t="shared" si="14" ref="E53:Q53">E54+E55+E56+E57+E58</f>
        <v>132</v>
      </c>
      <c r="F53" s="554">
        <f t="shared" si="14"/>
        <v>0</v>
      </c>
      <c r="G53" s="554">
        <f t="shared" si="14"/>
        <v>0</v>
      </c>
      <c r="H53" s="554">
        <f t="shared" si="14"/>
        <v>564</v>
      </c>
      <c r="I53" s="554">
        <f t="shared" si="14"/>
        <v>345</v>
      </c>
      <c r="J53" s="554">
        <f t="shared" si="14"/>
        <v>99</v>
      </c>
      <c r="K53" s="554">
        <f t="shared" si="14"/>
        <v>7</v>
      </c>
      <c r="L53" s="554">
        <f t="shared" si="14"/>
        <v>239</v>
      </c>
      <c r="M53" s="554">
        <f t="shared" si="14"/>
        <v>0</v>
      </c>
      <c r="N53" s="554">
        <f t="shared" si="14"/>
        <v>0</v>
      </c>
      <c r="O53" s="554">
        <f t="shared" si="14"/>
        <v>0</v>
      </c>
      <c r="P53" s="554">
        <f t="shared" si="14"/>
        <v>0</v>
      </c>
      <c r="Q53" s="554">
        <f t="shared" si="14"/>
        <v>219</v>
      </c>
      <c r="R53" s="488">
        <f t="shared" si="8"/>
        <v>458</v>
      </c>
      <c r="S53" s="378">
        <f t="shared" si="3"/>
        <v>0.3072463768115942</v>
      </c>
    </row>
    <row r="54" spans="1:19" ht="20.25" customHeight="1">
      <c r="A54" s="425" t="s">
        <v>116</v>
      </c>
      <c r="B54" s="428" t="s">
        <v>583</v>
      </c>
      <c r="C54" s="488">
        <f t="shared" si="4"/>
        <v>85</v>
      </c>
      <c r="D54" s="467">
        <v>57</v>
      </c>
      <c r="E54" s="467">
        <v>28</v>
      </c>
      <c r="F54" s="467">
        <v>0</v>
      </c>
      <c r="G54" s="467">
        <v>0</v>
      </c>
      <c r="H54" s="554">
        <f t="shared" si="5"/>
        <v>85</v>
      </c>
      <c r="I54" s="554">
        <f t="shared" si="6"/>
        <v>32</v>
      </c>
      <c r="J54" s="467">
        <v>10</v>
      </c>
      <c r="K54" s="467">
        <v>2</v>
      </c>
      <c r="L54" s="493">
        <f t="shared" si="9"/>
        <v>20</v>
      </c>
      <c r="M54" s="469"/>
      <c r="N54" s="469"/>
      <c r="O54" s="469"/>
      <c r="P54" s="569"/>
      <c r="Q54" s="570" t="s">
        <v>598</v>
      </c>
      <c r="R54" s="488">
        <f t="shared" si="8"/>
        <v>73</v>
      </c>
      <c r="S54" s="378">
        <f t="shared" si="3"/>
        <v>0.375</v>
      </c>
    </row>
    <row r="55" spans="1:19" ht="20.25" customHeight="1">
      <c r="A55" s="425" t="s">
        <v>117</v>
      </c>
      <c r="B55" s="428" t="s">
        <v>482</v>
      </c>
      <c r="C55" s="488">
        <f t="shared" si="4"/>
        <v>171</v>
      </c>
      <c r="D55" s="467">
        <v>138</v>
      </c>
      <c r="E55" s="467">
        <v>33</v>
      </c>
      <c r="F55" s="467">
        <v>0</v>
      </c>
      <c r="G55" s="467">
        <v>0</v>
      </c>
      <c r="H55" s="554">
        <f t="shared" si="5"/>
        <v>171</v>
      </c>
      <c r="I55" s="554">
        <f t="shared" si="6"/>
        <v>161</v>
      </c>
      <c r="J55" s="467">
        <v>30</v>
      </c>
      <c r="K55" s="467">
        <v>0</v>
      </c>
      <c r="L55" s="493">
        <f t="shared" si="9"/>
        <v>131</v>
      </c>
      <c r="M55" s="571"/>
      <c r="N55" s="571"/>
      <c r="O55" s="571"/>
      <c r="P55" s="572"/>
      <c r="Q55" s="573">
        <v>10</v>
      </c>
      <c r="R55" s="488">
        <f t="shared" si="8"/>
        <v>141</v>
      </c>
      <c r="S55" s="378">
        <f t="shared" si="3"/>
        <v>0.18633540372670807</v>
      </c>
    </row>
    <row r="56" spans="1:19" ht="20.25" customHeight="1">
      <c r="A56" s="425" t="s">
        <v>118</v>
      </c>
      <c r="B56" s="429" t="s">
        <v>483</v>
      </c>
      <c r="C56" s="488">
        <f t="shared" si="4"/>
        <v>148</v>
      </c>
      <c r="D56" s="467">
        <v>111</v>
      </c>
      <c r="E56" s="467">
        <v>37</v>
      </c>
      <c r="F56" s="467">
        <v>0</v>
      </c>
      <c r="G56" s="467">
        <v>0</v>
      </c>
      <c r="H56" s="554">
        <f t="shared" si="5"/>
        <v>148</v>
      </c>
      <c r="I56" s="554">
        <f t="shared" si="6"/>
        <v>56</v>
      </c>
      <c r="J56" s="467">
        <v>24</v>
      </c>
      <c r="K56" s="467">
        <v>4</v>
      </c>
      <c r="L56" s="493">
        <f t="shared" si="9"/>
        <v>28</v>
      </c>
      <c r="M56" s="469"/>
      <c r="N56" s="469"/>
      <c r="O56" s="469"/>
      <c r="P56" s="569"/>
      <c r="Q56" s="570" t="s">
        <v>599</v>
      </c>
      <c r="R56" s="488">
        <f t="shared" si="8"/>
        <v>120</v>
      </c>
      <c r="S56" s="378">
        <f t="shared" si="3"/>
        <v>0.5</v>
      </c>
    </row>
    <row r="57" spans="1:19" ht="20.25" customHeight="1">
      <c r="A57" s="425" t="s">
        <v>119</v>
      </c>
      <c r="B57" s="429" t="s">
        <v>484</v>
      </c>
      <c r="C57" s="488">
        <f t="shared" si="4"/>
        <v>131</v>
      </c>
      <c r="D57" s="469" t="s">
        <v>581</v>
      </c>
      <c r="E57" s="469" t="s">
        <v>597</v>
      </c>
      <c r="F57" s="469"/>
      <c r="G57" s="469"/>
      <c r="H57" s="554">
        <f t="shared" si="5"/>
        <v>131</v>
      </c>
      <c r="I57" s="554">
        <f t="shared" si="6"/>
        <v>67</v>
      </c>
      <c r="J57" s="469" t="s">
        <v>582</v>
      </c>
      <c r="K57" s="469" t="s">
        <v>43</v>
      </c>
      <c r="L57" s="493">
        <f t="shared" si="9"/>
        <v>47</v>
      </c>
      <c r="M57" s="469"/>
      <c r="N57" s="469"/>
      <c r="O57" s="469"/>
      <c r="P57" s="569"/>
      <c r="Q57" s="570" t="s">
        <v>600</v>
      </c>
      <c r="R57" s="488">
        <f t="shared" si="8"/>
        <v>111</v>
      </c>
      <c r="S57" s="378">
        <f t="shared" si="3"/>
        <v>0.29850746268656714</v>
      </c>
    </row>
    <row r="58" spans="1:19" ht="20.25" customHeight="1">
      <c r="A58" s="425" t="s">
        <v>120</v>
      </c>
      <c r="B58" s="429" t="s">
        <v>560</v>
      </c>
      <c r="C58" s="488">
        <f t="shared" si="4"/>
        <v>29</v>
      </c>
      <c r="D58" s="570" t="s">
        <v>582</v>
      </c>
      <c r="E58" s="469" t="s">
        <v>83</v>
      </c>
      <c r="F58" s="469"/>
      <c r="G58" s="469"/>
      <c r="H58" s="554">
        <f t="shared" si="5"/>
        <v>29</v>
      </c>
      <c r="I58" s="554">
        <f>H58-Q58</f>
        <v>29</v>
      </c>
      <c r="J58" s="469" t="s">
        <v>256</v>
      </c>
      <c r="K58" s="570"/>
      <c r="L58" s="493">
        <f t="shared" si="9"/>
        <v>13</v>
      </c>
      <c r="M58" s="570"/>
      <c r="N58" s="570"/>
      <c r="O58" s="570"/>
      <c r="P58" s="570"/>
      <c r="Q58" s="570" t="s">
        <v>448</v>
      </c>
      <c r="R58" s="488">
        <f t="shared" si="8"/>
        <v>13</v>
      </c>
      <c r="S58" s="378">
        <f t="shared" si="3"/>
        <v>0.5517241379310345</v>
      </c>
    </row>
    <row r="59" spans="1:19" ht="20.25" customHeight="1">
      <c r="A59" s="491" t="s">
        <v>59</v>
      </c>
      <c r="B59" s="492" t="s">
        <v>485</v>
      </c>
      <c r="C59" s="488">
        <f t="shared" si="4"/>
        <v>1334</v>
      </c>
      <c r="D59" s="554">
        <f>D60+D61+D62+D63+D64+D65+D66+D67</f>
        <v>1056</v>
      </c>
      <c r="E59" s="554">
        <f aca="true" t="shared" si="15" ref="E59:Q59">E60+E61+E62+E63+E64+E65+E66+E67</f>
        <v>278</v>
      </c>
      <c r="F59" s="554">
        <f t="shared" si="15"/>
        <v>3</v>
      </c>
      <c r="G59" s="554">
        <f t="shared" si="15"/>
        <v>0</v>
      </c>
      <c r="H59" s="554">
        <f t="shared" si="5"/>
        <v>1331</v>
      </c>
      <c r="I59" s="554">
        <f t="shared" si="15"/>
        <v>735</v>
      </c>
      <c r="J59" s="554">
        <f t="shared" si="15"/>
        <v>216</v>
      </c>
      <c r="K59" s="554">
        <f t="shared" si="15"/>
        <v>16</v>
      </c>
      <c r="L59" s="554">
        <f t="shared" si="9"/>
        <v>433</v>
      </c>
      <c r="M59" s="554">
        <f t="shared" si="15"/>
        <v>5</v>
      </c>
      <c r="N59" s="554">
        <f t="shared" si="15"/>
        <v>65</v>
      </c>
      <c r="O59" s="554">
        <f t="shared" si="15"/>
        <v>0</v>
      </c>
      <c r="P59" s="554">
        <f t="shared" si="15"/>
        <v>0</v>
      </c>
      <c r="Q59" s="554">
        <f t="shared" si="15"/>
        <v>596</v>
      </c>
      <c r="R59" s="488">
        <f t="shared" si="8"/>
        <v>1099</v>
      </c>
      <c r="S59" s="378">
        <f t="shared" si="3"/>
        <v>0.31564625850340133</v>
      </c>
    </row>
    <row r="60" spans="1:19" ht="20.25" customHeight="1">
      <c r="A60" s="425" t="s">
        <v>121</v>
      </c>
      <c r="B60" s="455" t="s">
        <v>459</v>
      </c>
      <c r="C60" s="488">
        <f t="shared" si="4"/>
        <v>35</v>
      </c>
      <c r="D60" s="470">
        <v>18</v>
      </c>
      <c r="E60" s="466">
        <f>'[13]06'!$E$12</f>
        <v>17</v>
      </c>
      <c r="F60" s="466">
        <f>'[13]06'!$F$12</f>
        <v>0</v>
      </c>
      <c r="G60" s="466"/>
      <c r="H60" s="554">
        <f aca="true" t="shared" si="16" ref="H60:H68">C60-F60</f>
        <v>35</v>
      </c>
      <c r="I60" s="554">
        <f t="shared" si="6"/>
        <v>25</v>
      </c>
      <c r="J60" s="467">
        <f>'[13]06'!$J$12</f>
        <v>7</v>
      </c>
      <c r="K60" s="467">
        <f>'[13]06'!$K$12</f>
        <v>1</v>
      </c>
      <c r="L60" s="493">
        <f t="shared" si="9"/>
        <v>17</v>
      </c>
      <c r="M60" s="467">
        <f>'[13]06'!$M$12</f>
        <v>0</v>
      </c>
      <c r="N60" s="467">
        <f>'[13]06'!$N$12</f>
        <v>0</v>
      </c>
      <c r="O60" s="467">
        <f>'[13]06'!$O$12</f>
        <v>0</v>
      </c>
      <c r="P60" s="468">
        <f>'[13]06'!$P$12</f>
        <v>0</v>
      </c>
      <c r="Q60" s="461">
        <f>'[13]06'!$Q$12</f>
        <v>10</v>
      </c>
      <c r="R60" s="488">
        <f t="shared" si="8"/>
        <v>27</v>
      </c>
      <c r="S60" s="378">
        <f t="shared" si="3"/>
        <v>0.32</v>
      </c>
    </row>
    <row r="61" spans="1:19" ht="20.25" customHeight="1">
      <c r="A61" s="425" t="s">
        <v>122</v>
      </c>
      <c r="B61" s="455" t="s">
        <v>486</v>
      </c>
      <c r="C61" s="488">
        <f t="shared" si="4"/>
        <v>213</v>
      </c>
      <c r="D61" s="470">
        <v>165</v>
      </c>
      <c r="E61" s="466">
        <f>'[13]06'!$E$13</f>
        <v>48</v>
      </c>
      <c r="F61" s="466">
        <f>'[13]06'!$F$13</f>
        <v>0</v>
      </c>
      <c r="G61" s="466"/>
      <c r="H61" s="554">
        <f t="shared" si="16"/>
        <v>213</v>
      </c>
      <c r="I61" s="554">
        <f t="shared" si="6"/>
        <v>120</v>
      </c>
      <c r="J61" s="467">
        <f>'[13]06'!$J$13</f>
        <v>34</v>
      </c>
      <c r="K61" s="467">
        <f>'[13]06'!$K$13</f>
        <v>6</v>
      </c>
      <c r="L61" s="493">
        <f t="shared" si="9"/>
        <v>80</v>
      </c>
      <c r="M61" s="467">
        <f>'[13]06'!$M$13</f>
        <v>0</v>
      </c>
      <c r="N61" s="467">
        <f>'[13]06'!$N$13</f>
        <v>0</v>
      </c>
      <c r="O61" s="467">
        <f>'[13]06'!$N$13</f>
        <v>0</v>
      </c>
      <c r="P61" s="468">
        <f>'[13]06'!$P$13</f>
        <v>0</v>
      </c>
      <c r="Q61" s="461">
        <f>'[13]06'!$Q$13</f>
        <v>93</v>
      </c>
      <c r="R61" s="488">
        <f t="shared" si="8"/>
        <v>173</v>
      </c>
      <c r="S61" s="378">
        <f t="shared" si="3"/>
        <v>0.3333333333333333</v>
      </c>
    </row>
    <row r="62" spans="1:19" ht="20.25" customHeight="1">
      <c r="A62" s="425" t="s">
        <v>123</v>
      </c>
      <c r="B62" s="456" t="s">
        <v>487</v>
      </c>
      <c r="C62" s="488">
        <f t="shared" si="4"/>
        <v>204</v>
      </c>
      <c r="D62" s="470">
        <v>164</v>
      </c>
      <c r="E62" s="466">
        <f>'[13]06'!$E$14</f>
        <v>40</v>
      </c>
      <c r="F62" s="466">
        <f>'[13]06'!$F$14</f>
        <v>0</v>
      </c>
      <c r="G62" s="466"/>
      <c r="H62" s="554">
        <f t="shared" si="16"/>
        <v>204</v>
      </c>
      <c r="I62" s="554">
        <f t="shared" si="6"/>
        <v>113</v>
      </c>
      <c r="J62" s="467">
        <f>'[13]06'!$J$14</f>
        <v>36</v>
      </c>
      <c r="K62" s="467">
        <f>'[13]06'!$K$14</f>
        <v>3</v>
      </c>
      <c r="L62" s="493">
        <f t="shared" si="9"/>
        <v>74</v>
      </c>
      <c r="M62" s="467">
        <f>'[13]06'!$M$14</f>
        <v>0</v>
      </c>
      <c r="N62" s="467">
        <f>'[13]06'!$N$14</f>
        <v>0</v>
      </c>
      <c r="O62" s="467">
        <f>'[13]06'!$N$14</f>
        <v>0</v>
      </c>
      <c r="P62" s="468">
        <f>'[13]06'!$P$14</f>
        <v>0</v>
      </c>
      <c r="Q62" s="461">
        <f>'[13]06'!$Q$14</f>
        <v>91</v>
      </c>
      <c r="R62" s="488">
        <f t="shared" si="8"/>
        <v>165</v>
      </c>
      <c r="S62" s="378">
        <f t="shared" si="3"/>
        <v>0.34513274336283184</v>
      </c>
    </row>
    <row r="63" spans="1:19" ht="20.25" customHeight="1">
      <c r="A63" s="425" t="s">
        <v>488</v>
      </c>
      <c r="B63" s="455" t="s">
        <v>555</v>
      </c>
      <c r="C63" s="488">
        <f t="shared" si="4"/>
        <v>144</v>
      </c>
      <c r="D63" s="470">
        <v>112</v>
      </c>
      <c r="E63" s="466">
        <f>'[13]06'!$E$15</f>
        <v>32</v>
      </c>
      <c r="F63" s="466">
        <f>'[13]06'!$F$15</f>
        <v>0</v>
      </c>
      <c r="G63" s="466"/>
      <c r="H63" s="554">
        <f t="shared" si="16"/>
        <v>144</v>
      </c>
      <c r="I63" s="554">
        <f t="shared" si="6"/>
        <v>92</v>
      </c>
      <c r="J63" s="467">
        <f>'[13]06'!$J$15</f>
        <v>34</v>
      </c>
      <c r="K63" s="467">
        <f>'[13]06'!$K$15</f>
        <v>2</v>
      </c>
      <c r="L63" s="493">
        <f t="shared" si="9"/>
        <v>56</v>
      </c>
      <c r="M63" s="467">
        <f>'[13]06'!$M$15</f>
        <v>0</v>
      </c>
      <c r="N63" s="467">
        <f>'[13]06'!$N$15</f>
        <v>0</v>
      </c>
      <c r="O63" s="467">
        <f>'[13]06'!$N$15</f>
        <v>0</v>
      </c>
      <c r="P63" s="468">
        <f>'[13]06'!$P$15</f>
        <v>0</v>
      </c>
      <c r="Q63" s="461">
        <f>'[13]06'!$Q$15</f>
        <v>52</v>
      </c>
      <c r="R63" s="488">
        <f t="shared" si="8"/>
        <v>108</v>
      </c>
      <c r="S63" s="378">
        <f t="shared" si="3"/>
        <v>0.391304347826087</v>
      </c>
    </row>
    <row r="64" spans="1:19" ht="20.25" customHeight="1">
      <c r="A64" s="425" t="s">
        <v>489</v>
      </c>
      <c r="B64" s="455" t="s">
        <v>556</v>
      </c>
      <c r="C64" s="488">
        <f t="shared" si="4"/>
        <v>212</v>
      </c>
      <c r="D64" s="470">
        <v>176</v>
      </c>
      <c r="E64" s="466">
        <f>'[13]06'!$E$16</f>
        <v>36</v>
      </c>
      <c r="F64" s="466">
        <f>'[13]06'!$F$16</f>
        <v>0</v>
      </c>
      <c r="G64" s="466"/>
      <c r="H64" s="554">
        <f t="shared" si="16"/>
        <v>212</v>
      </c>
      <c r="I64" s="554">
        <f t="shared" si="6"/>
        <v>138</v>
      </c>
      <c r="J64" s="467">
        <f>'[13]06'!$J$16</f>
        <v>27</v>
      </c>
      <c r="K64" s="467">
        <f>'[13]06'!$K$16</f>
        <v>0</v>
      </c>
      <c r="L64" s="493">
        <f t="shared" si="9"/>
        <v>111</v>
      </c>
      <c r="M64" s="467">
        <f>'[13]06'!$M$16</f>
        <v>0</v>
      </c>
      <c r="N64" s="467">
        <f>'[13]06'!$N$16</f>
        <v>0</v>
      </c>
      <c r="O64" s="467">
        <f>'[13]06'!$O$16</f>
        <v>0</v>
      </c>
      <c r="P64" s="468">
        <f>'[13]06'!$P$16</f>
        <v>0</v>
      </c>
      <c r="Q64" s="461">
        <f>'[13]06'!$Q$16</f>
        <v>74</v>
      </c>
      <c r="R64" s="488">
        <f t="shared" si="8"/>
        <v>185</v>
      </c>
      <c r="S64" s="378">
        <f t="shared" si="3"/>
        <v>0.1956521739130435</v>
      </c>
    </row>
    <row r="65" spans="1:19" ht="20.25" customHeight="1" thickBot="1">
      <c r="A65" s="425" t="s">
        <v>490</v>
      </c>
      <c r="B65" s="457" t="s">
        <v>557</v>
      </c>
      <c r="C65" s="488">
        <f t="shared" si="4"/>
        <v>186</v>
      </c>
      <c r="D65" s="470">
        <v>150</v>
      </c>
      <c r="E65" s="466">
        <f>'[13]06'!$E$17</f>
        <v>36</v>
      </c>
      <c r="F65" s="466">
        <f>'[13]06'!$F$17</f>
        <v>2</v>
      </c>
      <c r="G65" s="466"/>
      <c r="H65" s="554">
        <f t="shared" si="16"/>
        <v>184</v>
      </c>
      <c r="I65" s="554">
        <f t="shared" si="6"/>
        <v>74</v>
      </c>
      <c r="J65" s="467">
        <f>'[13]06'!$J$17</f>
        <v>28</v>
      </c>
      <c r="K65" s="467">
        <f>'[13]06'!$K$17</f>
        <v>0</v>
      </c>
      <c r="L65" s="493">
        <f t="shared" si="9"/>
        <v>41</v>
      </c>
      <c r="M65" s="467">
        <f>'[13]06'!$M$17</f>
        <v>5</v>
      </c>
      <c r="N65" s="467">
        <f>'[13]06'!$N$17</f>
        <v>0</v>
      </c>
      <c r="O65" s="467">
        <f>'[13]06'!$O$17</f>
        <v>0</v>
      </c>
      <c r="P65" s="468">
        <f>'[13]06'!$P$17</f>
        <v>0</v>
      </c>
      <c r="Q65" s="461">
        <f>'[13]06'!$Q$17</f>
        <v>110</v>
      </c>
      <c r="R65" s="488">
        <f t="shared" si="8"/>
        <v>156</v>
      </c>
      <c r="S65" s="378">
        <f t="shared" si="3"/>
        <v>0.3783783783783784</v>
      </c>
    </row>
    <row r="66" spans="1:19" ht="20.25" customHeight="1" thickTop="1">
      <c r="A66" s="425" t="s">
        <v>563</v>
      </c>
      <c r="B66" s="458" t="s">
        <v>561</v>
      </c>
      <c r="C66" s="488">
        <f t="shared" si="4"/>
        <v>132</v>
      </c>
      <c r="D66" s="470">
        <v>94</v>
      </c>
      <c r="E66" s="466">
        <f>'[13]06'!$E$18</f>
        <v>38</v>
      </c>
      <c r="F66" s="466">
        <f>'[13]06'!$F$18</f>
        <v>1</v>
      </c>
      <c r="G66" s="466"/>
      <c r="H66" s="554">
        <f t="shared" si="16"/>
        <v>131</v>
      </c>
      <c r="I66" s="554">
        <f t="shared" si="6"/>
        <v>88</v>
      </c>
      <c r="J66" s="467">
        <f>'[13]06'!$J$18</f>
        <v>33</v>
      </c>
      <c r="K66" s="467">
        <f>'[13]06'!$K$18</f>
        <v>1</v>
      </c>
      <c r="L66" s="493">
        <f t="shared" si="9"/>
        <v>54</v>
      </c>
      <c r="M66" s="467">
        <f>'[13]06'!$M$18</f>
        <v>0</v>
      </c>
      <c r="N66" s="467">
        <f>'[13]06'!$N$18</f>
        <v>0</v>
      </c>
      <c r="O66" s="467">
        <f>'[13]06'!$O$18</f>
        <v>0</v>
      </c>
      <c r="P66" s="468">
        <f>'[13]06'!$P$18</f>
        <v>0</v>
      </c>
      <c r="Q66" s="461">
        <f>'[13]06'!$Q$18</f>
        <v>43</v>
      </c>
      <c r="R66" s="488">
        <f t="shared" si="8"/>
        <v>97</v>
      </c>
      <c r="S66" s="378">
        <f t="shared" si="3"/>
        <v>0.38636363636363635</v>
      </c>
    </row>
    <row r="67" spans="1:19" ht="20.25" customHeight="1" thickBot="1">
      <c r="A67" s="425" t="s">
        <v>564</v>
      </c>
      <c r="B67" s="459" t="s">
        <v>562</v>
      </c>
      <c r="C67" s="488">
        <f t="shared" si="4"/>
        <v>208</v>
      </c>
      <c r="D67" s="471">
        <v>177</v>
      </c>
      <c r="E67" s="472">
        <f>'[13]06'!$E$19</f>
        <v>31</v>
      </c>
      <c r="F67" s="472">
        <f>'[13]06'!$F$19</f>
        <v>0</v>
      </c>
      <c r="G67" s="472"/>
      <c r="H67" s="554">
        <f t="shared" si="16"/>
        <v>208</v>
      </c>
      <c r="I67" s="554">
        <f t="shared" si="6"/>
        <v>85</v>
      </c>
      <c r="J67" s="473">
        <f>'[13]06'!$J$19</f>
        <v>17</v>
      </c>
      <c r="K67" s="473">
        <f>'[13]06'!$K$19</f>
        <v>3</v>
      </c>
      <c r="L67" s="493">
        <f t="shared" si="9"/>
        <v>0</v>
      </c>
      <c r="M67" s="473">
        <f>'[13]06'!$M$19</f>
        <v>0</v>
      </c>
      <c r="N67" s="473">
        <f>'[13]06'!$L$19</f>
        <v>65</v>
      </c>
      <c r="O67" s="473">
        <f>'[13]06'!$O$19</f>
        <v>0</v>
      </c>
      <c r="P67" s="474">
        <f>'[13]06'!$P$19</f>
        <v>0</v>
      </c>
      <c r="Q67" s="475">
        <f>'[13]06'!$Q$19</f>
        <v>123</v>
      </c>
      <c r="R67" s="488">
        <f t="shared" si="8"/>
        <v>188</v>
      </c>
      <c r="S67" s="378">
        <f t="shared" si="3"/>
        <v>0.23529411764705882</v>
      </c>
    </row>
    <row r="68" spans="1:19" ht="20.25" customHeight="1" thickTop="1">
      <c r="A68" s="491" t="s">
        <v>60</v>
      </c>
      <c r="B68" s="492" t="s">
        <v>491</v>
      </c>
      <c r="C68" s="488">
        <f t="shared" si="4"/>
        <v>925</v>
      </c>
      <c r="D68" s="556">
        <f>D69+D70+D71+D72+D73+D74+D75+D76</f>
        <v>686</v>
      </c>
      <c r="E68" s="556">
        <f aca="true" t="shared" si="17" ref="E68:Q68">E69+E70+E71+E72+E73+E74+E75+E76</f>
        <v>239</v>
      </c>
      <c r="F68" s="556">
        <f t="shared" si="17"/>
        <v>6</v>
      </c>
      <c r="G68" s="556">
        <f t="shared" si="17"/>
        <v>0</v>
      </c>
      <c r="H68" s="554">
        <f t="shared" si="16"/>
        <v>919</v>
      </c>
      <c r="I68" s="554">
        <f t="shared" si="6"/>
        <v>535</v>
      </c>
      <c r="J68" s="556">
        <f t="shared" si="17"/>
        <v>169</v>
      </c>
      <c r="K68" s="556">
        <f t="shared" si="17"/>
        <v>8</v>
      </c>
      <c r="L68" s="554">
        <f t="shared" si="9"/>
        <v>355</v>
      </c>
      <c r="M68" s="556">
        <f t="shared" si="17"/>
        <v>2</v>
      </c>
      <c r="N68" s="556">
        <f t="shared" si="17"/>
        <v>1</v>
      </c>
      <c r="O68" s="556">
        <f t="shared" si="17"/>
        <v>0</v>
      </c>
      <c r="P68" s="556">
        <f t="shared" si="17"/>
        <v>0</v>
      </c>
      <c r="Q68" s="556">
        <f t="shared" si="17"/>
        <v>384</v>
      </c>
      <c r="R68" s="488">
        <f t="shared" si="8"/>
        <v>742</v>
      </c>
      <c r="S68" s="378">
        <f t="shared" si="3"/>
        <v>0.33084112149532713</v>
      </c>
    </row>
    <row r="69" spans="1:19" ht="20.25" customHeight="1">
      <c r="A69" s="425" t="s">
        <v>559</v>
      </c>
      <c r="B69" s="503" t="s">
        <v>588</v>
      </c>
      <c r="C69" s="488">
        <f t="shared" si="4"/>
        <v>139</v>
      </c>
      <c r="D69" s="555">
        <v>104</v>
      </c>
      <c r="E69" s="555">
        <v>35</v>
      </c>
      <c r="F69" s="555">
        <v>0</v>
      </c>
      <c r="G69" s="476"/>
      <c r="H69" s="554">
        <f t="shared" si="5"/>
        <v>139</v>
      </c>
      <c r="I69" s="554">
        <f t="shared" si="6"/>
        <v>73</v>
      </c>
      <c r="J69" s="555">
        <v>22</v>
      </c>
      <c r="K69" s="555">
        <v>0</v>
      </c>
      <c r="L69" s="493">
        <f t="shared" si="9"/>
        <v>51</v>
      </c>
      <c r="M69" s="555">
        <v>0</v>
      </c>
      <c r="N69" s="555">
        <v>0</v>
      </c>
      <c r="O69" s="555">
        <v>0</v>
      </c>
      <c r="P69" s="555">
        <v>0</v>
      </c>
      <c r="Q69" s="555">
        <v>66</v>
      </c>
      <c r="R69" s="488">
        <f t="shared" si="8"/>
        <v>117</v>
      </c>
      <c r="S69" s="378">
        <f t="shared" si="3"/>
        <v>0.3013698630136986</v>
      </c>
    </row>
    <row r="70" spans="1:19" ht="20.25" customHeight="1">
      <c r="A70" s="425" t="s">
        <v>558</v>
      </c>
      <c r="B70" s="503" t="s">
        <v>578</v>
      </c>
      <c r="C70" s="488">
        <f t="shared" si="4"/>
        <v>179</v>
      </c>
      <c r="D70" s="555">
        <v>119</v>
      </c>
      <c r="E70" s="555">
        <v>60</v>
      </c>
      <c r="F70" s="555">
        <v>4</v>
      </c>
      <c r="G70" s="476"/>
      <c r="H70" s="554">
        <f t="shared" si="5"/>
        <v>175</v>
      </c>
      <c r="I70" s="554">
        <f t="shared" si="6"/>
        <v>120</v>
      </c>
      <c r="J70" s="555">
        <v>38</v>
      </c>
      <c r="K70" s="555">
        <v>1</v>
      </c>
      <c r="L70" s="493">
        <f t="shared" si="9"/>
        <v>79</v>
      </c>
      <c r="M70" s="555">
        <v>2</v>
      </c>
      <c r="N70" s="555">
        <v>0</v>
      </c>
      <c r="O70" s="555">
        <v>0</v>
      </c>
      <c r="P70" s="555">
        <v>0</v>
      </c>
      <c r="Q70" s="555">
        <v>55</v>
      </c>
      <c r="R70" s="488">
        <f t="shared" si="8"/>
        <v>136</v>
      </c>
      <c r="S70" s="378">
        <f t="shared" si="3"/>
        <v>0.325</v>
      </c>
    </row>
    <row r="71" spans="1:19" ht="20.25" customHeight="1">
      <c r="A71" s="425" t="s">
        <v>539</v>
      </c>
      <c r="B71" s="503" t="s">
        <v>589</v>
      </c>
      <c r="C71" s="488">
        <f t="shared" si="4"/>
        <v>138</v>
      </c>
      <c r="D71" s="555">
        <v>100</v>
      </c>
      <c r="E71" s="555">
        <v>38</v>
      </c>
      <c r="F71" s="555">
        <v>0</v>
      </c>
      <c r="G71" s="476"/>
      <c r="H71" s="554">
        <f t="shared" si="5"/>
        <v>138</v>
      </c>
      <c r="I71" s="554">
        <f t="shared" si="6"/>
        <v>85</v>
      </c>
      <c r="J71" s="555">
        <v>24</v>
      </c>
      <c r="K71" s="555">
        <v>4</v>
      </c>
      <c r="L71" s="493">
        <f t="shared" si="9"/>
        <v>57</v>
      </c>
      <c r="M71" s="555">
        <v>0</v>
      </c>
      <c r="N71" s="555">
        <v>0</v>
      </c>
      <c r="O71" s="555">
        <v>0</v>
      </c>
      <c r="P71" s="555">
        <v>0</v>
      </c>
      <c r="Q71" s="555">
        <v>53</v>
      </c>
      <c r="R71" s="488">
        <f t="shared" si="8"/>
        <v>110</v>
      </c>
      <c r="S71" s="378">
        <f t="shared" si="3"/>
        <v>0.32941176470588235</v>
      </c>
    </row>
    <row r="72" spans="1:19" ht="20.25" customHeight="1">
      <c r="A72" s="425" t="s">
        <v>540</v>
      </c>
      <c r="B72" s="503" t="s">
        <v>590</v>
      </c>
      <c r="C72" s="488">
        <f t="shared" si="4"/>
        <v>169</v>
      </c>
      <c r="D72" s="555">
        <v>142</v>
      </c>
      <c r="E72" s="555">
        <v>27</v>
      </c>
      <c r="F72" s="555">
        <v>0</v>
      </c>
      <c r="G72" s="481"/>
      <c r="H72" s="554">
        <f t="shared" si="5"/>
        <v>169</v>
      </c>
      <c r="I72" s="554">
        <f t="shared" si="6"/>
        <v>68</v>
      </c>
      <c r="J72" s="555">
        <v>27</v>
      </c>
      <c r="K72" s="555">
        <v>1</v>
      </c>
      <c r="L72" s="493">
        <f t="shared" si="9"/>
        <v>40</v>
      </c>
      <c r="M72" s="555">
        <v>0</v>
      </c>
      <c r="N72" s="555">
        <v>0</v>
      </c>
      <c r="O72" s="555">
        <v>0</v>
      </c>
      <c r="P72" s="555">
        <v>0</v>
      </c>
      <c r="Q72" s="555">
        <v>101</v>
      </c>
      <c r="R72" s="488">
        <f t="shared" si="8"/>
        <v>141</v>
      </c>
      <c r="S72" s="378">
        <f t="shared" si="3"/>
        <v>0.4117647058823529</v>
      </c>
    </row>
    <row r="73" spans="1:19" ht="20.25" customHeight="1">
      <c r="A73" s="425" t="s">
        <v>573</v>
      </c>
      <c r="B73" s="503" t="s">
        <v>576</v>
      </c>
      <c r="C73" s="488">
        <f t="shared" si="4"/>
        <v>174</v>
      </c>
      <c r="D73" s="555">
        <v>134</v>
      </c>
      <c r="E73" s="555">
        <v>40</v>
      </c>
      <c r="F73" s="555">
        <v>0</v>
      </c>
      <c r="G73" s="482"/>
      <c r="H73" s="554">
        <f t="shared" si="5"/>
        <v>174</v>
      </c>
      <c r="I73" s="554">
        <f t="shared" si="6"/>
        <v>112</v>
      </c>
      <c r="J73" s="555">
        <v>22</v>
      </c>
      <c r="K73" s="555">
        <v>1</v>
      </c>
      <c r="L73" s="493">
        <f t="shared" si="9"/>
        <v>89</v>
      </c>
      <c r="M73" s="555">
        <v>0</v>
      </c>
      <c r="N73" s="555">
        <v>0</v>
      </c>
      <c r="O73" s="555">
        <v>0</v>
      </c>
      <c r="P73" s="555">
        <v>0</v>
      </c>
      <c r="Q73" s="555">
        <v>62</v>
      </c>
      <c r="R73" s="488">
        <f t="shared" si="8"/>
        <v>151</v>
      </c>
      <c r="S73" s="378">
        <f t="shared" si="3"/>
        <v>0.20535714285714285</v>
      </c>
    </row>
    <row r="74" spans="1:19" ht="20.25" customHeight="1">
      <c r="A74" s="425" t="s">
        <v>574</v>
      </c>
      <c r="B74" s="503" t="s">
        <v>591</v>
      </c>
      <c r="C74" s="488">
        <f t="shared" si="4"/>
        <v>114</v>
      </c>
      <c r="D74" s="555">
        <v>87</v>
      </c>
      <c r="E74" s="555">
        <v>27</v>
      </c>
      <c r="F74" s="555">
        <v>2</v>
      </c>
      <c r="G74" s="482"/>
      <c r="H74" s="554">
        <f t="shared" si="5"/>
        <v>112</v>
      </c>
      <c r="I74" s="554">
        <f t="shared" si="6"/>
        <v>65</v>
      </c>
      <c r="J74" s="555">
        <v>24</v>
      </c>
      <c r="K74" s="555">
        <v>1</v>
      </c>
      <c r="L74" s="493">
        <f t="shared" si="9"/>
        <v>39</v>
      </c>
      <c r="M74" s="555">
        <v>0</v>
      </c>
      <c r="N74" s="555">
        <v>1</v>
      </c>
      <c r="O74" s="555">
        <v>0</v>
      </c>
      <c r="P74" s="555">
        <v>0</v>
      </c>
      <c r="Q74" s="555">
        <v>47</v>
      </c>
      <c r="R74" s="488">
        <f t="shared" si="8"/>
        <v>87</v>
      </c>
      <c r="S74" s="378">
        <f t="shared" si="3"/>
        <v>0.38461538461538464</v>
      </c>
    </row>
    <row r="75" spans="1:19" ht="20.25" customHeight="1">
      <c r="A75" s="425" t="s">
        <v>575</v>
      </c>
      <c r="B75" s="503" t="s">
        <v>577</v>
      </c>
      <c r="C75" s="488">
        <f t="shared" si="4"/>
        <v>12</v>
      </c>
      <c r="D75" s="555">
        <v>0</v>
      </c>
      <c r="E75" s="555">
        <v>12</v>
      </c>
      <c r="F75" s="555">
        <v>0</v>
      </c>
      <c r="G75" s="482"/>
      <c r="H75" s="554">
        <f t="shared" si="5"/>
        <v>12</v>
      </c>
      <c r="I75" s="554">
        <f t="shared" si="6"/>
        <v>12</v>
      </c>
      <c r="J75" s="555">
        <v>12</v>
      </c>
      <c r="K75" s="555">
        <v>0</v>
      </c>
      <c r="L75" s="493">
        <f t="shared" si="9"/>
        <v>0</v>
      </c>
      <c r="M75" s="555">
        <v>0</v>
      </c>
      <c r="N75" s="555">
        <v>0</v>
      </c>
      <c r="O75" s="555">
        <v>0</v>
      </c>
      <c r="P75" s="555">
        <v>0</v>
      </c>
      <c r="Q75" s="555">
        <v>0</v>
      </c>
      <c r="R75" s="488">
        <f t="shared" si="8"/>
        <v>0</v>
      </c>
      <c r="S75" s="378">
        <f t="shared" si="3"/>
        <v>1</v>
      </c>
    </row>
    <row r="76" spans="1:19" ht="20.25" customHeight="1">
      <c r="A76" s="425"/>
      <c r="B76" s="483"/>
      <c r="C76" s="488">
        <f t="shared" si="4"/>
        <v>0</v>
      </c>
      <c r="D76" s="574"/>
      <c r="E76" s="574"/>
      <c r="F76" s="574"/>
      <c r="G76" s="482"/>
      <c r="H76" s="554">
        <f t="shared" si="5"/>
        <v>0</v>
      </c>
      <c r="I76" s="554">
        <f t="shared" si="6"/>
        <v>0</v>
      </c>
      <c r="J76" s="574"/>
      <c r="K76" s="574"/>
      <c r="L76" s="493">
        <f t="shared" si="9"/>
        <v>0</v>
      </c>
      <c r="M76" s="574"/>
      <c r="N76" s="574"/>
      <c r="O76" s="574"/>
      <c r="P76" s="575"/>
      <c r="Q76" s="576"/>
      <c r="R76" s="488">
        <f t="shared" si="8"/>
        <v>0</v>
      </c>
      <c r="S76" s="378"/>
    </row>
    <row r="77" spans="1:19" ht="20.25" customHeight="1">
      <c r="A77" s="491" t="s">
        <v>61</v>
      </c>
      <c r="B77" s="492" t="s">
        <v>492</v>
      </c>
      <c r="C77" s="488">
        <f t="shared" si="4"/>
        <v>212</v>
      </c>
      <c r="D77" s="554">
        <f>D78+D79+D80</f>
        <v>134</v>
      </c>
      <c r="E77" s="554">
        <f aca="true" t="shared" si="18" ref="E77:R77">E78+E79+E80</f>
        <v>78</v>
      </c>
      <c r="F77" s="554">
        <f t="shared" si="18"/>
        <v>0</v>
      </c>
      <c r="G77" s="554">
        <f t="shared" si="18"/>
        <v>0</v>
      </c>
      <c r="H77" s="554">
        <f t="shared" si="5"/>
        <v>212</v>
      </c>
      <c r="I77" s="554">
        <f t="shared" si="18"/>
        <v>176</v>
      </c>
      <c r="J77" s="554">
        <f t="shared" si="18"/>
        <v>31</v>
      </c>
      <c r="K77" s="554">
        <f t="shared" si="18"/>
        <v>0</v>
      </c>
      <c r="L77" s="554">
        <f t="shared" si="9"/>
        <v>145</v>
      </c>
      <c r="M77" s="554">
        <f t="shared" si="18"/>
        <v>0</v>
      </c>
      <c r="N77" s="554">
        <f t="shared" si="18"/>
        <v>0</v>
      </c>
      <c r="O77" s="554">
        <f t="shared" si="18"/>
        <v>0</v>
      </c>
      <c r="P77" s="554">
        <f t="shared" si="18"/>
        <v>0</v>
      </c>
      <c r="Q77" s="554">
        <f t="shared" si="18"/>
        <v>36</v>
      </c>
      <c r="R77" s="488">
        <f t="shared" si="18"/>
        <v>181</v>
      </c>
      <c r="S77" s="378">
        <f t="shared" si="3"/>
        <v>0.17613636363636365</v>
      </c>
    </row>
    <row r="78" spans="1:19" ht="20.25" customHeight="1">
      <c r="A78" s="425" t="s">
        <v>493</v>
      </c>
      <c r="B78" s="430" t="s">
        <v>494</v>
      </c>
      <c r="C78" s="488">
        <f t="shared" si="4"/>
        <v>62</v>
      </c>
      <c r="D78" s="460">
        <v>37</v>
      </c>
      <c r="E78" s="460">
        <f>'[14]Mẫu BC việc theo CHV Mẫu 06'!$E$13</f>
        <v>25</v>
      </c>
      <c r="F78" s="460">
        <f>'[14]Mẫu BC việc theo CHV Mẫu 06'!$F$13</f>
        <v>0</v>
      </c>
      <c r="G78" s="460"/>
      <c r="H78" s="554">
        <f t="shared" si="5"/>
        <v>62</v>
      </c>
      <c r="I78" s="554">
        <f t="shared" si="6"/>
        <v>48</v>
      </c>
      <c r="J78" s="460">
        <f>'[14]Mẫu BC việc theo CHV Mẫu 06'!$J$13</f>
        <v>14</v>
      </c>
      <c r="K78" s="460">
        <f>'[14]Mẫu BC việc theo CHV Mẫu 06'!$K$13</f>
        <v>0</v>
      </c>
      <c r="L78" s="493">
        <f t="shared" si="9"/>
        <v>34</v>
      </c>
      <c r="M78" s="460"/>
      <c r="N78" s="460"/>
      <c r="O78" s="460"/>
      <c r="P78" s="460"/>
      <c r="Q78" s="461">
        <f>'[14]Mẫu BC việc theo CHV Mẫu 06'!$Q$13</f>
        <v>14</v>
      </c>
      <c r="R78" s="488">
        <f t="shared" si="8"/>
        <v>48</v>
      </c>
      <c r="S78" s="378">
        <f t="shared" si="3"/>
        <v>0.2916666666666667</v>
      </c>
    </row>
    <row r="79" spans="1:19" ht="20.25" customHeight="1">
      <c r="A79" s="425" t="s">
        <v>495</v>
      </c>
      <c r="B79" s="430" t="s">
        <v>496</v>
      </c>
      <c r="C79" s="488">
        <f t="shared" si="4"/>
        <v>57</v>
      </c>
      <c r="D79" s="460">
        <v>33</v>
      </c>
      <c r="E79" s="460">
        <f>'[14]Mẫu BC việc theo CHV Mẫu 06'!$E$14</f>
        <v>24</v>
      </c>
      <c r="F79" s="460">
        <f>'[14]Mẫu BC việc theo CHV Mẫu 06'!$F$14</f>
        <v>0</v>
      </c>
      <c r="G79" s="460"/>
      <c r="H79" s="554">
        <f t="shared" si="5"/>
        <v>57</v>
      </c>
      <c r="I79" s="554">
        <f t="shared" si="6"/>
        <v>43</v>
      </c>
      <c r="J79" s="460">
        <f>'[14]Mẫu BC việc theo CHV Mẫu 06'!$J$14</f>
        <v>8</v>
      </c>
      <c r="K79" s="460">
        <f>'[14]Mẫu BC việc theo CHV Mẫu 06'!$K$14</f>
        <v>0</v>
      </c>
      <c r="L79" s="493">
        <f>I79-J79-K79-M79-N79-O79-P79</f>
        <v>35</v>
      </c>
      <c r="M79" s="460"/>
      <c r="N79" s="460"/>
      <c r="O79" s="460"/>
      <c r="P79" s="460"/>
      <c r="Q79" s="461">
        <f>'[14]Mẫu BC việc theo CHV Mẫu 06'!$Q$14</f>
        <v>14</v>
      </c>
      <c r="R79" s="488">
        <f t="shared" si="8"/>
        <v>49</v>
      </c>
      <c r="S79" s="378">
        <f t="shared" si="3"/>
        <v>0.18604651162790697</v>
      </c>
    </row>
    <row r="80" spans="1:19" ht="20.25" customHeight="1">
      <c r="A80" s="425" t="s">
        <v>536</v>
      </c>
      <c r="B80" s="430" t="s">
        <v>537</v>
      </c>
      <c r="C80" s="488">
        <f t="shared" si="4"/>
        <v>93</v>
      </c>
      <c r="D80" s="460">
        <v>64</v>
      </c>
      <c r="E80" s="460">
        <f>'[14]Mẫu BC việc theo CHV Mẫu 06'!$E$15</f>
        <v>29</v>
      </c>
      <c r="F80" s="460">
        <f>'[14]Mẫu BC việc theo CHV Mẫu 06'!$F$15</f>
        <v>0</v>
      </c>
      <c r="G80" s="460"/>
      <c r="H80" s="554">
        <f t="shared" si="5"/>
        <v>93</v>
      </c>
      <c r="I80" s="554">
        <f t="shared" si="6"/>
        <v>85</v>
      </c>
      <c r="J80" s="460">
        <f>'[14]Mẫu BC việc theo CHV Mẫu 06'!$J$15</f>
        <v>9</v>
      </c>
      <c r="K80" s="460">
        <f>'[14]Mẫu BC việc theo CHV Mẫu 06'!$K$15</f>
        <v>0</v>
      </c>
      <c r="L80" s="493">
        <f t="shared" si="9"/>
        <v>76</v>
      </c>
      <c r="M80" s="460"/>
      <c r="N80" s="460"/>
      <c r="O80" s="460"/>
      <c r="P80" s="460"/>
      <c r="Q80" s="461">
        <f>'[14]Mẫu BC việc theo CHV Mẫu 06'!$Q$15</f>
        <v>8</v>
      </c>
      <c r="R80" s="488">
        <f t="shared" si="8"/>
        <v>84</v>
      </c>
      <c r="S80" s="378">
        <f t="shared" si="3"/>
        <v>0.10588235294117647</v>
      </c>
    </row>
    <row r="81" spans="1:19" ht="20.25" customHeight="1">
      <c r="A81" s="491" t="s">
        <v>62</v>
      </c>
      <c r="B81" s="492" t="s">
        <v>497</v>
      </c>
      <c r="C81" s="488">
        <f t="shared" si="4"/>
        <v>715</v>
      </c>
      <c r="D81" s="554">
        <f>D82+D83+D84+D85+D86+D87</f>
        <v>555</v>
      </c>
      <c r="E81" s="554">
        <f aca="true" t="shared" si="19" ref="E81:Q81">E82+E83+E84+E85+E86+E87</f>
        <v>160</v>
      </c>
      <c r="F81" s="554">
        <f t="shared" si="19"/>
        <v>0</v>
      </c>
      <c r="G81" s="554">
        <f t="shared" si="19"/>
        <v>0</v>
      </c>
      <c r="H81" s="554">
        <f t="shared" si="5"/>
        <v>715</v>
      </c>
      <c r="I81" s="554">
        <f t="shared" si="6"/>
        <v>486</v>
      </c>
      <c r="J81" s="554">
        <f t="shared" si="19"/>
        <v>101</v>
      </c>
      <c r="K81" s="554">
        <f t="shared" si="19"/>
        <v>14</v>
      </c>
      <c r="L81" s="554">
        <f t="shared" si="19"/>
        <v>357</v>
      </c>
      <c r="M81" s="554">
        <f t="shared" si="19"/>
        <v>13</v>
      </c>
      <c r="N81" s="554">
        <f t="shared" si="19"/>
        <v>1</v>
      </c>
      <c r="O81" s="554">
        <f t="shared" si="19"/>
        <v>0</v>
      </c>
      <c r="P81" s="554">
        <f t="shared" si="19"/>
        <v>0</v>
      </c>
      <c r="Q81" s="554">
        <f t="shared" si="19"/>
        <v>229</v>
      </c>
      <c r="R81" s="488">
        <f t="shared" si="8"/>
        <v>600</v>
      </c>
      <c r="S81" s="378">
        <f t="shared" si="3"/>
        <v>0.2366255144032922</v>
      </c>
    </row>
    <row r="82" spans="1:19" ht="20.25" customHeight="1">
      <c r="A82" s="425" t="s">
        <v>498</v>
      </c>
      <c r="B82" s="428" t="s">
        <v>499</v>
      </c>
      <c r="C82" s="488">
        <f t="shared" si="4"/>
        <v>0</v>
      </c>
      <c r="D82" s="477">
        <v>0</v>
      </c>
      <c r="E82" s="477">
        <f>'[15]việc CHV Mẫu 06'!$E$14</f>
        <v>0</v>
      </c>
      <c r="F82" s="477">
        <f>'[15]việc CHV Mẫu 06'!$F$14</f>
        <v>0</v>
      </c>
      <c r="G82" s="477">
        <v>0</v>
      </c>
      <c r="H82" s="554">
        <f t="shared" si="5"/>
        <v>0</v>
      </c>
      <c r="I82" s="554">
        <f t="shared" si="6"/>
        <v>0</v>
      </c>
      <c r="J82" s="477">
        <f>'[15]việc CHV Mẫu 06'!$P$12</f>
        <v>0</v>
      </c>
      <c r="K82" s="477">
        <f>'[15]việc CHV Mẫu 06'!$K$14</f>
        <v>0</v>
      </c>
      <c r="L82" s="493">
        <f t="shared" si="9"/>
        <v>0</v>
      </c>
      <c r="M82" s="477">
        <f>'[15]việc CHV Mẫu 06'!$M$14</f>
        <v>0</v>
      </c>
      <c r="N82" s="477">
        <f>'[15]việc CHV Mẫu 06'!$N$14</f>
        <v>0</v>
      </c>
      <c r="O82" s="477">
        <f>'[15]việc CHV Mẫu 06'!$O$14</f>
        <v>0</v>
      </c>
      <c r="P82" s="478">
        <f>'[15]việc CHV Mẫu 06'!$P$14</f>
        <v>0</v>
      </c>
      <c r="Q82" s="479">
        <f>'[15]việc CHV Mẫu 06'!$R$14</f>
        <v>0</v>
      </c>
      <c r="R82" s="488">
        <f t="shared" si="8"/>
        <v>0</v>
      </c>
      <c r="S82" s="378" t="e">
        <f t="shared" si="3"/>
        <v>#DIV/0!</v>
      </c>
    </row>
    <row r="83" spans="1:19" ht="20.25" customHeight="1">
      <c r="A83" s="425" t="s">
        <v>500</v>
      </c>
      <c r="B83" s="428" t="s">
        <v>567</v>
      </c>
      <c r="C83" s="488">
        <f t="shared" si="4"/>
        <v>162</v>
      </c>
      <c r="D83" s="571">
        <v>129</v>
      </c>
      <c r="E83" s="477">
        <f>'[15]việc CHV Mẫu 06'!$E$15</f>
        <v>33</v>
      </c>
      <c r="F83" s="477">
        <f>'[15]việc CHV Mẫu 06'!$F$15</f>
        <v>0</v>
      </c>
      <c r="G83" s="477">
        <v>0</v>
      </c>
      <c r="H83" s="554">
        <f t="shared" si="5"/>
        <v>162</v>
      </c>
      <c r="I83" s="554">
        <f t="shared" si="6"/>
        <v>94</v>
      </c>
      <c r="J83" s="477">
        <f>'[15]việc CHV Mẫu 06'!$J$15</f>
        <v>15</v>
      </c>
      <c r="K83" s="477">
        <f>'[15]việc CHV Mẫu 06'!$K$15</f>
        <v>1</v>
      </c>
      <c r="L83" s="493">
        <f t="shared" si="9"/>
        <v>66</v>
      </c>
      <c r="M83" s="477">
        <f>'[15]việc CHV Mẫu 06'!$M$15</f>
        <v>12</v>
      </c>
      <c r="N83" s="477">
        <f>'[15]việc CHV Mẫu 06'!$N$15</f>
        <v>0</v>
      </c>
      <c r="O83" s="477">
        <f>'[15]việc CHV Mẫu 06'!$O$15</f>
        <v>0</v>
      </c>
      <c r="P83" s="478">
        <f>'[15]việc CHV Mẫu 06'!$P$15</f>
        <v>0</v>
      </c>
      <c r="Q83" s="479">
        <f>'[15]việc CHV Mẫu 06'!$Q$15</f>
        <v>68</v>
      </c>
      <c r="R83" s="488">
        <f t="shared" si="8"/>
        <v>146</v>
      </c>
      <c r="S83" s="378">
        <f t="shared" si="3"/>
        <v>0.1702127659574468</v>
      </c>
    </row>
    <row r="84" spans="1:19" ht="20.25" customHeight="1">
      <c r="A84" s="425" t="s">
        <v>501</v>
      </c>
      <c r="B84" s="428" t="s">
        <v>579</v>
      </c>
      <c r="C84" s="488">
        <f t="shared" si="4"/>
        <v>153</v>
      </c>
      <c r="D84" s="571">
        <v>128</v>
      </c>
      <c r="E84" s="477">
        <f>'[15]việc CHV Mẫu 06'!$E$16</f>
        <v>25</v>
      </c>
      <c r="F84" s="477">
        <f>'[15]việc CHV Mẫu 06'!$F$16</f>
        <v>0</v>
      </c>
      <c r="G84" s="477">
        <v>0</v>
      </c>
      <c r="H84" s="554">
        <f t="shared" si="5"/>
        <v>153</v>
      </c>
      <c r="I84" s="554">
        <f t="shared" si="6"/>
        <v>109</v>
      </c>
      <c r="J84" s="477">
        <f>'[15]việc CHV Mẫu 06'!$J$16</f>
        <v>18</v>
      </c>
      <c r="K84" s="477">
        <f>'[15]việc CHV Mẫu 06'!$K$16</f>
        <v>7</v>
      </c>
      <c r="L84" s="493">
        <f t="shared" si="9"/>
        <v>84</v>
      </c>
      <c r="M84" s="477">
        <f>'[15]việc CHV Mẫu 06'!$M$16</f>
        <v>0</v>
      </c>
      <c r="N84" s="477">
        <f>'[15]việc CHV Mẫu 06'!$N$15</f>
        <v>0</v>
      </c>
      <c r="O84" s="477">
        <f>'[15]việc CHV Mẫu 06'!$O$16</f>
        <v>0</v>
      </c>
      <c r="P84" s="478">
        <f>'[15]việc CHV Mẫu 06'!$P$16</f>
        <v>0</v>
      </c>
      <c r="Q84" s="479">
        <f>'[15]việc CHV Mẫu 06'!$Q$16</f>
        <v>44</v>
      </c>
      <c r="R84" s="488">
        <f t="shared" si="8"/>
        <v>128</v>
      </c>
      <c r="S84" s="378">
        <f aca="true" t="shared" si="20" ref="S84:S104">(J84+K84)/I84</f>
        <v>0.22935779816513763</v>
      </c>
    </row>
    <row r="85" spans="1:19" ht="20.25" customHeight="1">
      <c r="A85" s="425" t="s">
        <v>502</v>
      </c>
      <c r="B85" s="430" t="s">
        <v>568</v>
      </c>
      <c r="C85" s="488">
        <f t="shared" si="4"/>
        <v>100</v>
      </c>
      <c r="D85" s="571">
        <v>71</v>
      </c>
      <c r="E85" s="477">
        <f>'[15]việc CHV Mẫu 06'!$E$17</f>
        <v>29</v>
      </c>
      <c r="F85" s="477">
        <f>'[15]việc CHV Mẫu 06'!$F$17</f>
        <v>0</v>
      </c>
      <c r="G85" s="477">
        <v>0</v>
      </c>
      <c r="H85" s="554">
        <f t="shared" si="5"/>
        <v>100</v>
      </c>
      <c r="I85" s="554">
        <f t="shared" si="6"/>
        <v>76</v>
      </c>
      <c r="J85" s="477">
        <f>'[15]việc CHV Mẫu 06'!$J$17</f>
        <v>18</v>
      </c>
      <c r="K85" s="477">
        <f>'[15]việc CHV Mẫu 06'!$K$17</f>
        <v>3</v>
      </c>
      <c r="L85" s="493">
        <f t="shared" si="9"/>
        <v>54</v>
      </c>
      <c r="M85" s="477">
        <f>'[15]việc CHV Mẫu 06'!$M$17</f>
        <v>1</v>
      </c>
      <c r="N85" s="477">
        <f>'[15]việc CHV Mẫu 06'!$N$16</f>
        <v>0</v>
      </c>
      <c r="O85" s="477">
        <f>'[15]việc CHV Mẫu 06'!$O$17</f>
        <v>0</v>
      </c>
      <c r="P85" s="478">
        <f>'[15]việc CHV Mẫu 06'!$P$17</f>
        <v>0</v>
      </c>
      <c r="Q85" s="479">
        <f>'[15]việc CHV Mẫu 06'!$Q$17</f>
        <v>24</v>
      </c>
      <c r="R85" s="488">
        <f t="shared" si="8"/>
        <v>79</v>
      </c>
      <c r="S85" s="378">
        <f t="shared" si="20"/>
        <v>0.27631578947368424</v>
      </c>
    </row>
    <row r="86" spans="1:19" ht="20.25" customHeight="1">
      <c r="A86" s="425" t="s">
        <v>503</v>
      </c>
      <c r="B86" s="428" t="s">
        <v>504</v>
      </c>
      <c r="C86" s="488">
        <f t="shared" si="4"/>
        <v>164</v>
      </c>
      <c r="D86" s="571">
        <v>135</v>
      </c>
      <c r="E86" s="477">
        <f>'[15]việc CHV Mẫu 06'!$E$18</f>
        <v>29</v>
      </c>
      <c r="F86" s="477">
        <f>'[15]việc CHV Mẫu 06'!$F$18</f>
        <v>0</v>
      </c>
      <c r="G86" s="477">
        <v>0</v>
      </c>
      <c r="H86" s="554">
        <f aca="true" t="shared" si="21" ref="H86:H105">C86-F86</f>
        <v>164</v>
      </c>
      <c r="I86" s="554">
        <f t="shared" si="6"/>
        <v>105</v>
      </c>
      <c r="J86" s="477">
        <f>'[15]việc CHV Mẫu 06'!$J$18</f>
        <v>16</v>
      </c>
      <c r="K86" s="477">
        <f>'[15]việc CHV Mẫu 06'!$K$18</f>
        <v>3</v>
      </c>
      <c r="L86" s="493">
        <f aca="true" t="shared" si="22" ref="L86:L105">I86-J86-K86-M86-N86-O86-P86</f>
        <v>85</v>
      </c>
      <c r="M86" s="477">
        <f>'[15]việc CHV Mẫu 06'!$M$18</f>
        <v>0</v>
      </c>
      <c r="N86" s="477">
        <f>'[15]việc CHV Mẫu 06'!$N$18</f>
        <v>1</v>
      </c>
      <c r="O86" s="477">
        <f>'[15]việc CHV Mẫu 06'!$O$18</f>
        <v>0</v>
      </c>
      <c r="P86" s="478">
        <f>'[15]việc CHV Mẫu 06'!$P$18</f>
        <v>0</v>
      </c>
      <c r="Q86" s="479">
        <f>'[15]việc CHV Mẫu 06'!$Q$18</f>
        <v>59</v>
      </c>
      <c r="R86" s="488">
        <f t="shared" si="8"/>
        <v>145</v>
      </c>
      <c r="S86" s="378">
        <f t="shared" si="20"/>
        <v>0.18095238095238095</v>
      </c>
    </row>
    <row r="87" spans="1:19" ht="20.25" customHeight="1">
      <c r="A87" s="425" t="s">
        <v>585</v>
      </c>
      <c r="B87" s="428" t="s">
        <v>586</v>
      </c>
      <c r="C87" s="488">
        <f t="shared" si="4"/>
        <v>136</v>
      </c>
      <c r="D87" s="571">
        <v>92</v>
      </c>
      <c r="E87" s="477">
        <f>'[15]việc CHV Mẫu 06'!$E$19</f>
        <v>44</v>
      </c>
      <c r="F87" s="477">
        <f>'[15]việc CHV Mẫu 06'!$F$19</f>
        <v>0</v>
      </c>
      <c r="G87" s="477"/>
      <c r="H87" s="554">
        <f t="shared" si="21"/>
        <v>136</v>
      </c>
      <c r="I87" s="554">
        <f t="shared" si="6"/>
        <v>102</v>
      </c>
      <c r="J87" s="477">
        <f>'[15]việc CHV Mẫu 06'!$J$19</f>
        <v>34</v>
      </c>
      <c r="K87" s="477">
        <f>'[15]việc CHV Mẫu 06'!$K$19</f>
        <v>0</v>
      </c>
      <c r="L87" s="493">
        <f t="shared" si="22"/>
        <v>68</v>
      </c>
      <c r="M87" s="477">
        <f>'[15]việc CHV Mẫu 06'!$M$19</f>
        <v>0</v>
      </c>
      <c r="N87" s="477">
        <f>'[15]việc CHV Mẫu 06'!$N$19</f>
        <v>0</v>
      </c>
      <c r="O87" s="477">
        <f>'[15]việc CHV Mẫu 06'!$O$19</f>
        <v>0</v>
      </c>
      <c r="P87" s="478">
        <f>'[15]việc CHV Mẫu 06'!$P$19</f>
        <v>0</v>
      </c>
      <c r="Q87" s="479">
        <f>'[15]việc CHV Mẫu 06'!$Q$19</f>
        <v>34</v>
      </c>
      <c r="R87" s="488">
        <f t="shared" si="8"/>
        <v>102</v>
      </c>
      <c r="S87" s="378">
        <f t="shared" si="20"/>
        <v>0.3333333333333333</v>
      </c>
    </row>
    <row r="88" spans="1:19" ht="20.25" customHeight="1">
      <c r="A88" s="491" t="s">
        <v>63</v>
      </c>
      <c r="B88" s="492" t="s">
        <v>505</v>
      </c>
      <c r="C88" s="488">
        <f t="shared" si="4"/>
        <v>784</v>
      </c>
      <c r="D88" s="554">
        <f>D89+D90+D91+D92+D93+D94</f>
        <v>599</v>
      </c>
      <c r="E88" s="554">
        <f aca="true" t="shared" si="23" ref="E88:Q88">E89+E90+E91+E92+E93+E94</f>
        <v>185</v>
      </c>
      <c r="F88" s="554">
        <f t="shared" si="23"/>
        <v>0</v>
      </c>
      <c r="G88" s="554">
        <f t="shared" si="23"/>
        <v>0</v>
      </c>
      <c r="H88" s="554">
        <f t="shared" si="21"/>
        <v>784</v>
      </c>
      <c r="I88" s="554">
        <f t="shared" si="6"/>
        <v>587</v>
      </c>
      <c r="J88" s="554">
        <f t="shared" si="23"/>
        <v>88</v>
      </c>
      <c r="K88" s="554">
        <f t="shared" si="23"/>
        <v>2</v>
      </c>
      <c r="L88" s="504">
        <f t="shared" si="22"/>
        <v>493</v>
      </c>
      <c r="M88" s="554">
        <f t="shared" si="23"/>
        <v>3</v>
      </c>
      <c r="N88" s="554">
        <f t="shared" si="23"/>
        <v>0</v>
      </c>
      <c r="O88" s="554">
        <f t="shared" si="23"/>
        <v>0</v>
      </c>
      <c r="P88" s="554">
        <f t="shared" si="23"/>
        <v>1</v>
      </c>
      <c r="Q88" s="554">
        <f t="shared" si="23"/>
        <v>197</v>
      </c>
      <c r="R88" s="488">
        <f t="shared" si="8"/>
        <v>694</v>
      </c>
      <c r="S88" s="378">
        <f t="shared" si="20"/>
        <v>0.15332197614991483</v>
      </c>
    </row>
    <row r="89" spans="1:19" ht="20.25" customHeight="1">
      <c r="A89" s="425" t="s">
        <v>506</v>
      </c>
      <c r="B89" s="505" t="s">
        <v>511</v>
      </c>
      <c r="C89" s="488">
        <f t="shared" si="4"/>
        <v>160</v>
      </c>
      <c r="D89" s="557">
        <v>121</v>
      </c>
      <c r="E89" s="557">
        <v>39</v>
      </c>
      <c r="F89" s="557">
        <v>0</v>
      </c>
      <c r="G89" s="467">
        <v>0</v>
      </c>
      <c r="H89" s="554">
        <f t="shared" si="21"/>
        <v>160</v>
      </c>
      <c r="I89" s="554">
        <f t="shared" si="6"/>
        <v>108</v>
      </c>
      <c r="J89" s="557">
        <v>26</v>
      </c>
      <c r="K89" s="557">
        <v>1</v>
      </c>
      <c r="L89" s="493">
        <f t="shared" si="22"/>
        <v>81</v>
      </c>
      <c r="M89" s="557">
        <v>0</v>
      </c>
      <c r="N89" s="557">
        <v>0</v>
      </c>
      <c r="O89" s="557">
        <v>0</v>
      </c>
      <c r="P89" s="557">
        <v>0</v>
      </c>
      <c r="Q89" s="557">
        <v>52</v>
      </c>
      <c r="R89" s="494">
        <f aca="true" t="shared" si="24" ref="R89:R94">C89-F89-G89-J89-K89</f>
        <v>133</v>
      </c>
      <c r="S89" s="378">
        <f t="shared" si="20"/>
        <v>0.25</v>
      </c>
    </row>
    <row r="90" spans="1:19" ht="20.25" customHeight="1">
      <c r="A90" s="425" t="s">
        <v>508</v>
      </c>
      <c r="B90" s="505" t="s">
        <v>509</v>
      </c>
      <c r="C90" s="488">
        <f t="shared" si="4"/>
        <v>155</v>
      </c>
      <c r="D90" s="557">
        <v>121</v>
      </c>
      <c r="E90" s="557">
        <f>32+2</f>
        <v>34</v>
      </c>
      <c r="F90" s="557">
        <v>0</v>
      </c>
      <c r="G90" s="467">
        <v>0</v>
      </c>
      <c r="H90" s="554">
        <f t="shared" si="21"/>
        <v>155</v>
      </c>
      <c r="I90" s="554">
        <f t="shared" si="6"/>
        <v>117</v>
      </c>
      <c r="J90" s="557">
        <v>18</v>
      </c>
      <c r="K90" s="557">
        <v>0</v>
      </c>
      <c r="L90" s="493">
        <f t="shared" si="22"/>
        <v>98</v>
      </c>
      <c r="M90" s="557">
        <v>0</v>
      </c>
      <c r="N90" s="557">
        <v>0</v>
      </c>
      <c r="O90" s="557">
        <v>0</v>
      </c>
      <c r="P90" s="557">
        <v>1</v>
      </c>
      <c r="Q90" s="557">
        <v>38</v>
      </c>
      <c r="R90" s="494">
        <f t="shared" si="24"/>
        <v>137</v>
      </c>
      <c r="S90" s="378">
        <f t="shared" si="20"/>
        <v>0.15384615384615385</v>
      </c>
    </row>
    <row r="91" spans="1:19" ht="20.25" customHeight="1">
      <c r="A91" s="425" t="s">
        <v>510</v>
      </c>
      <c r="B91" s="505" t="s">
        <v>572</v>
      </c>
      <c r="C91" s="488">
        <f t="shared" si="4"/>
        <v>204</v>
      </c>
      <c r="D91" s="557">
        <v>137</v>
      </c>
      <c r="E91" s="557">
        <v>67</v>
      </c>
      <c r="F91" s="557">
        <v>0</v>
      </c>
      <c r="G91" s="467"/>
      <c r="H91" s="554">
        <f t="shared" si="21"/>
        <v>204</v>
      </c>
      <c r="I91" s="554">
        <f t="shared" si="6"/>
        <v>170</v>
      </c>
      <c r="J91" s="557">
        <v>21</v>
      </c>
      <c r="K91" s="557">
        <v>0</v>
      </c>
      <c r="L91" s="493">
        <f t="shared" si="22"/>
        <v>149</v>
      </c>
      <c r="M91" s="557">
        <v>0</v>
      </c>
      <c r="N91" s="557">
        <v>0</v>
      </c>
      <c r="O91" s="557">
        <v>0</v>
      </c>
      <c r="P91" s="557">
        <v>0</v>
      </c>
      <c r="Q91" s="557">
        <v>34</v>
      </c>
      <c r="R91" s="494">
        <f t="shared" si="24"/>
        <v>183</v>
      </c>
      <c r="S91" s="378">
        <f t="shared" si="20"/>
        <v>0.12352941176470589</v>
      </c>
    </row>
    <row r="92" spans="1:19" ht="20.25" customHeight="1">
      <c r="A92" s="425" t="s">
        <v>569</v>
      </c>
      <c r="B92" s="505" t="s">
        <v>571</v>
      </c>
      <c r="C92" s="488">
        <f t="shared" si="4"/>
        <v>174</v>
      </c>
      <c r="D92" s="557">
        <v>143</v>
      </c>
      <c r="E92" s="557">
        <v>31</v>
      </c>
      <c r="F92" s="557">
        <v>0</v>
      </c>
      <c r="G92" s="467"/>
      <c r="H92" s="554">
        <f t="shared" si="21"/>
        <v>174</v>
      </c>
      <c r="I92" s="554">
        <f t="shared" si="6"/>
        <v>127</v>
      </c>
      <c r="J92" s="557">
        <v>22</v>
      </c>
      <c r="K92" s="557">
        <v>0</v>
      </c>
      <c r="L92" s="493">
        <f t="shared" si="22"/>
        <v>102</v>
      </c>
      <c r="M92" s="557">
        <v>3</v>
      </c>
      <c r="N92" s="557">
        <v>0</v>
      </c>
      <c r="O92" s="557">
        <v>0</v>
      </c>
      <c r="P92" s="557">
        <v>0</v>
      </c>
      <c r="Q92" s="557">
        <v>47</v>
      </c>
      <c r="R92" s="494">
        <f t="shared" si="24"/>
        <v>152</v>
      </c>
      <c r="S92" s="378">
        <f t="shared" si="20"/>
        <v>0.1732283464566929</v>
      </c>
    </row>
    <row r="93" spans="1:19" ht="20.25" customHeight="1">
      <c r="A93" s="425" t="s">
        <v>570</v>
      </c>
      <c r="B93" s="505" t="s">
        <v>507</v>
      </c>
      <c r="C93" s="488">
        <f t="shared" si="4"/>
        <v>1</v>
      </c>
      <c r="D93" s="557">
        <v>1</v>
      </c>
      <c r="E93" s="557">
        <v>0</v>
      </c>
      <c r="F93" s="557">
        <v>0</v>
      </c>
      <c r="G93" s="467">
        <v>0</v>
      </c>
      <c r="H93" s="554">
        <f t="shared" si="21"/>
        <v>1</v>
      </c>
      <c r="I93" s="554">
        <f t="shared" si="6"/>
        <v>1</v>
      </c>
      <c r="J93" s="557">
        <v>0</v>
      </c>
      <c r="K93" s="557">
        <v>0</v>
      </c>
      <c r="L93" s="493">
        <f t="shared" si="22"/>
        <v>1</v>
      </c>
      <c r="M93" s="557">
        <v>0</v>
      </c>
      <c r="N93" s="557">
        <v>0</v>
      </c>
      <c r="O93" s="557">
        <v>0</v>
      </c>
      <c r="P93" s="557">
        <v>0</v>
      </c>
      <c r="Q93" s="557">
        <v>0</v>
      </c>
      <c r="R93" s="494">
        <f t="shared" si="24"/>
        <v>1</v>
      </c>
      <c r="S93" s="378">
        <f t="shared" si="20"/>
        <v>0</v>
      </c>
    </row>
    <row r="94" spans="1:19" ht="20.25" customHeight="1">
      <c r="A94" s="425" t="s">
        <v>593</v>
      </c>
      <c r="B94" s="505" t="s">
        <v>592</v>
      </c>
      <c r="C94" s="488">
        <f t="shared" si="4"/>
        <v>90</v>
      </c>
      <c r="D94" s="557">
        <v>76</v>
      </c>
      <c r="E94" s="557">
        <v>14</v>
      </c>
      <c r="F94" s="557">
        <v>0</v>
      </c>
      <c r="G94" s="467"/>
      <c r="H94" s="554">
        <f t="shared" si="21"/>
        <v>90</v>
      </c>
      <c r="I94" s="554">
        <f t="shared" si="6"/>
        <v>64</v>
      </c>
      <c r="J94" s="557">
        <v>1</v>
      </c>
      <c r="K94" s="557">
        <v>1</v>
      </c>
      <c r="L94" s="493">
        <f t="shared" si="22"/>
        <v>62</v>
      </c>
      <c r="M94" s="557">
        <v>0</v>
      </c>
      <c r="N94" s="557">
        <v>0</v>
      </c>
      <c r="O94" s="557">
        <v>0</v>
      </c>
      <c r="P94" s="557">
        <v>0</v>
      </c>
      <c r="Q94" s="557">
        <v>26</v>
      </c>
      <c r="R94" s="494">
        <f t="shared" si="24"/>
        <v>88</v>
      </c>
      <c r="S94" s="378">
        <f t="shared" si="20"/>
        <v>0.03125</v>
      </c>
    </row>
    <row r="95" spans="1:19" ht="20.25" customHeight="1">
      <c r="A95" s="491" t="s">
        <v>83</v>
      </c>
      <c r="B95" s="492" t="s">
        <v>512</v>
      </c>
      <c r="C95" s="488">
        <f t="shared" si="4"/>
        <v>195</v>
      </c>
      <c r="D95" s="554">
        <f>D96+D97+D98</f>
        <v>146</v>
      </c>
      <c r="E95" s="554">
        <f aca="true" t="shared" si="25" ref="E95:R95">E96+E97+E98</f>
        <v>49</v>
      </c>
      <c r="F95" s="554">
        <f t="shared" si="25"/>
        <v>0</v>
      </c>
      <c r="G95" s="554">
        <f t="shared" si="25"/>
        <v>0</v>
      </c>
      <c r="H95" s="554">
        <f t="shared" si="25"/>
        <v>195</v>
      </c>
      <c r="I95" s="554">
        <f t="shared" si="25"/>
        <v>119</v>
      </c>
      <c r="J95" s="554">
        <f t="shared" si="25"/>
        <v>13</v>
      </c>
      <c r="K95" s="554">
        <f t="shared" si="25"/>
        <v>0</v>
      </c>
      <c r="L95" s="554">
        <f t="shared" si="22"/>
        <v>104</v>
      </c>
      <c r="M95" s="554">
        <f t="shared" si="25"/>
        <v>0</v>
      </c>
      <c r="N95" s="554">
        <f t="shared" si="25"/>
        <v>2</v>
      </c>
      <c r="O95" s="554">
        <f t="shared" si="25"/>
        <v>0</v>
      </c>
      <c r="P95" s="554">
        <f t="shared" si="25"/>
        <v>0</v>
      </c>
      <c r="Q95" s="554">
        <f t="shared" si="25"/>
        <v>76</v>
      </c>
      <c r="R95" s="488">
        <f t="shared" si="25"/>
        <v>182</v>
      </c>
      <c r="S95" s="378">
        <f t="shared" si="20"/>
        <v>0.1092436974789916</v>
      </c>
    </row>
    <row r="96" spans="1:19" ht="20.25" customHeight="1">
      <c r="A96" s="425" t="s">
        <v>513</v>
      </c>
      <c r="B96" s="427" t="s">
        <v>548</v>
      </c>
      <c r="C96" s="488">
        <f t="shared" si="4"/>
        <v>30</v>
      </c>
      <c r="D96" s="571">
        <v>11</v>
      </c>
      <c r="E96" s="577">
        <v>19</v>
      </c>
      <c r="F96" s="577">
        <v>0</v>
      </c>
      <c r="G96" s="467"/>
      <c r="H96" s="554">
        <f t="shared" si="21"/>
        <v>30</v>
      </c>
      <c r="I96" s="554">
        <f t="shared" si="6"/>
        <v>27</v>
      </c>
      <c r="J96" s="577">
        <v>11</v>
      </c>
      <c r="K96" s="577">
        <v>0</v>
      </c>
      <c r="L96" s="493">
        <f t="shared" si="22"/>
        <v>16</v>
      </c>
      <c r="M96" s="577">
        <v>0</v>
      </c>
      <c r="N96" s="577">
        <v>0</v>
      </c>
      <c r="O96" s="577">
        <v>0</v>
      </c>
      <c r="P96" s="578">
        <v>0</v>
      </c>
      <c r="Q96" s="579">
        <v>3</v>
      </c>
      <c r="R96" s="488">
        <f t="shared" si="8"/>
        <v>19</v>
      </c>
      <c r="S96" s="378">
        <f t="shared" si="20"/>
        <v>0.4074074074074074</v>
      </c>
    </row>
    <row r="97" spans="1:19" ht="20.25" customHeight="1">
      <c r="A97" s="425" t="s">
        <v>514</v>
      </c>
      <c r="B97" s="427" t="s">
        <v>515</v>
      </c>
      <c r="C97" s="488">
        <f t="shared" si="4"/>
        <v>73</v>
      </c>
      <c r="D97" s="571">
        <v>73</v>
      </c>
      <c r="E97" s="580"/>
      <c r="F97" s="580"/>
      <c r="G97" s="467"/>
      <c r="H97" s="554">
        <f t="shared" si="21"/>
        <v>73</v>
      </c>
      <c r="I97" s="554">
        <f t="shared" si="6"/>
        <v>33</v>
      </c>
      <c r="J97" s="580"/>
      <c r="K97" s="580"/>
      <c r="L97" s="493">
        <f t="shared" si="22"/>
        <v>31</v>
      </c>
      <c r="M97" s="580"/>
      <c r="N97" s="580" t="s">
        <v>44</v>
      </c>
      <c r="O97" s="580"/>
      <c r="P97" s="581"/>
      <c r="Q97" s="582" t="s">
        <v>602</v>
      </c>
      <c r="R97" s="488">
        <f t="shared" si="8"/>
        <v>73</v>
      </c>
      <c r="S97" s="378">
        <f t="shared" si="20"/>
        <v>0</v>
      </c>
    </row>
    <row r="98" spans="1:19" ht="20.25" customHeight="1">
      <c r="A98" s="425" t="s">
        <v>516</v>
      </c>
      <c r="B98" s="427" t="s">
        <v>547</v>
      </c>
      <c r="C98" s="488">
        <f t="shared" si="4"/>
        <v>92</v>
      </c>
      <c r="D98" s="571">
        <v>62</v>
      </c>
      <c r="E98" s="580" t="s">
        <v>601</v>
      </c>
      <c r="F98" s="580"/>
      <c r="G98" s="467"/>
      <c r="H98" s="554">
        <f t="shared" si="21"/>
        <v>92</v>
      </c>
      <c r="I98" s="554">
        <f t="shared" si="6"/>
        <v>59</v>
      </c>
      <c r="J98" s="580" t="s">
        <v>44</v>
      </c>
      <c r="K98" s="580"/>
      <c r="L98" s="493">
        <f t="shared" si="22"/>
        <v>57</v>
      </c>
      <c r="M98" s="580"/>
      <c r="N98" s="580"/>
      <c r="O98" s="580"/>
      <c r="P98" s="581"/>
      <c r="Q98" s="582" t="s">
        <v>603</v>
      </c>
      <c r="R98" s="488">
        <f t="shared" si="8"/>
        <v>90</v>
      </c>
      <c r="S98" s="378">
        <f t="shared" si="20"/>
        <v>0.03389830508474576</v>
      </c>
    </row>
    <row r="99" spans="1:19" ht="20.25" customHeight="1">
      <c r="A99" s="491" t="s">
        <v>84</v>
      </c>
      <c r="B99" s="492" t="s">
        <v>517</v>
      </c>
      <c r="C99" s="488">
        <f t="shared" si="4"/>
        <v>270</v>
      </c>
      <c r="D99" s="554">
        <f>D100+D101+D102</f>
        <v>198</v>
      </c>
      <c r="E99" s="554">
        <f aca="true" t="shared" si="26" ref="E99:R99">E100+E101+E102</f>
        <v>72</v>
      </c>
      <c r="F99" s="554">
        <f t="shared" si="26"/>
        <v>0</v>
      </c>
      <c r="G99" s="554">
        <f t="shared" si="26"/>
        <v>0</v>
      </c>
      <c r="H99" s="554">
        <f t="shared" si="26"/>
        <v>270</v>
      </c>
      <c r="I99" s="554">
        <f t="shared" si="26"/>
        <v>169</v>
      </c>
      <c r="J99" s="554">
        <f t="shared" si="26"/>
        <v>35</v>
      </c>
      <c r="K99" s="554">
        <f t="shared" si="26"/>
        <v>2</v>
      </c>
      <c r="L99" s="554">
        <f t="shared" si="22"/>
        <v>132</v>
      </c>
      <c r="M99" s="554">
        <f t="shared" si="26"/>
        <v>0</v>
      </c>
      <c r="N99" s="554">
        <f t="shared" si="26"/>
        <v>0</v>
      </c>
      <c r="O99" s="554">
        <f t="shared" si="26"/>
        <v>0</v>
      </c>
      <c r="P99" s="554">
        <f t="shared" si="26"/>
        <v>0</v>
      </c>
      <c r="Q99" s="554">
        <f t="shared" si="26"/>
        <v>101</v>
      </c>
      <c r="R99" s="488">
        <f t="shared" si="26"/>
        <v>233</v>
      </c>
      <c r="S99" s="378">
        <f t="shared" si="20"/>
        <v>0.21893491124260356</v>
      </c>
    </row>
    <row r="100" spans="1:19" ht="20.25" customHeight="1">
      <c r="A100" s="425" t="s">
        <v>518</v>
      </c>
      <c r="B100" s="427" t="s">
        <v>519</v>
      </c>
      <c r="C100" s="488">
        <f t="shared" si="4"/>
        <v>60</v>
      </c>
      <c r="D100" s="583">
        <v>42</v>
      </c>
      <c r="E100" s="463">
        <f>'[11]06'!$E$13</f>
        <v>18</v>
      </c>
      <c r="F100" s="463">
        <f>'[11]06'!$F$13</f>
        <v>0</v>
      </c>
      <c r="G100" s="463"/>
      <c r="H100" s="554">
        <f t="shared" si="21"/>
        <v>60</v>
      </c>
      <c r="I100" s="554">
        <f t="shared" si="6"/>
        <v>40</v>
      </c>
      <c r="J100" s="463">
        <f>'[11]06'!$J$13</f>
        <v>9</v>
      </c>
      <c r="K100" s="463">
        <f>'[11]06'!$K$13</f>
        <v>1</v>
      </c>
      <c r="L100" s="493">
        <f t="shared" si="22"/>
        <v>30</v>
      </c>
      <c r="M100" s="463">
        <f>'[11]06'!$M$13</f>
        <v>0</v>
      </c>
      <c r="N100" s="463">
        <f>'[11]06'!$N$13</f>
        <v>0</v>
      </c>
      <c r="O100" s="463">
        <f>'[11]06'!$O$12</f>
        <v>0</v>
      </c>
      <c r="P100" s="463">
        <f>'[11]06'!$P$12</f>
        <v>0</v>
      </c>
      <c r="Q100" s="463">
        <f>'[11]06'!$Q$13</f>
        <v>20</v>
      </c>
      <c r="R100" s="488">
        <f t="shared" si="8"/>
        <v>50</v>
      </c>
      <c r="S100" s="378">
        <f t="shared" si="20"/>
        <v>0.25</v>
      </c>
    </row>
    <row r="101" spans="1:19" ht="20.25" customHeight="1">
      <c r="A101" s="425" t="s">
        <v>520</v>
      </c>
      <c r="B101" s="427" t="s">
        <v>521</v>
      </c>
      <c r="C101" s="488">
        <f t="shared" si="4"/>
        <v>128</v>
      </c>
      <c r="D101" s="583">
        <f>48+51</f>
        <v>99</v>
      </c>
      <c r="E101" s="463">
        <f>'[11]06'!$E$14</f>
        <v>29</v>
      </c>
      <c r="F101" s="463">
        <f>'[11]06'!$F$14</f>
        <v>0</v>
      </c>
      <c r="G101" s="463">
        <v>0</v>
      </c>
      <c r="H101" s="554">
        <f t="shared" si="21"/>
        <v>128</v>
      </c>
      <c r="I101" s="554">
        <f t="shared" si="6"/>
        <v>72</v>
      </c>
      <c r="J101" s="463">
        <f>'[11]06'!$J$14</f>
        <v>13</v>
      </c>
      <c r="K101" s="463">
        <f>'[11]06'!$K$14</f>
        <v>1</v>
      </c>
      <c r="L101" s="493">
        <f t="shared" si="22"/>
        <v>58</v>
      </c>
      <c r="M101" s="463">
        <f>'[11]06'!$M$14</f>
        <v>0</v>
      </c>
      <c r="N101" s="463">
        <f>'[11]06'!$N$14</f>
        <v>0</v>
      </c>
      <c r="O101" s="463">
        <f>'[11]06'!$O$14</f>
        <v>0</v>
      </c>
      <c r="P101" s="463">
        <f>'[11]06'!$P$14</f>
        <v>0</v>
      </c>
      <c r="Q101" s="480">
        <f>'[11]06'!$Q$14</f>
        <v>56</v>
      </c>
      <c r="R101" s="488">
        <f t="shared" si="8"/>
        <v>114</v>
      </c>
      <c r="S101" s="378">
        <f t="shared" si="20"/>
        <v>0.19444444444444445</v>
      </c>
    </row>
    <row r="102" spans="1:19" ht="20.25" customHeight="1">
      <c r="A102" s="431" t="s">
        <v>522</v>
      </c>
      <c r="B102" s="427" t="s">
        <v>523</v>
      </c>
      <c r="C102" s="488">
        <f t="shared" si="4"/>
        <v>82</v>
      </c>
      <c r="D102" s="583">
        <v>57</v>
      </c>
      <c r="E102" s="463">
        <f>'[11]06'!$E$15</f>
        <v>25</v>
      </c>
      <c r="F102" s="463">
        <f>'[11]06'!$F$15</f>
        <v>0</v>
      </c>
      <c r="G102" s="463">
        <v>0</v>
      </c>
      <c r="H102" s="554">
        <f t="shared" si="21"/>
        <v>82</v>
      </c>
      <c r="I102" s="554">
        <f t="shared" si="6"/>
        <v>57</v>
      </c>
      <c r="J102" s="463">
        <f>'[11]06'!$J$15</f>
        <v>13</v>
      </c>
      <c r="K102" s="463">
        <f>'[11]06'!$K$15</f>
        <v>0</v>
      </c>
      <c r="L102" s="493">
        <f t="shared" si="22"/>
        <v>44</v>
      </c>
      <c r="M102" s="463">
        <f>'[11]06'!$M$15</f>
        <v>0</v>
      </c>
      <c r="N102" s="463">
        <f>'[11]06'!$N$15</f>
        <v>0</v>
      </c>
      <c r="O102" s="463">
        <f>'[11]06'!$P$15</f>
        <v>0</v>
      </c>
      <c r="P102" s="463">
        <f>'[11]06'!$P$15</f>
        <v>0</v>
      </c>
      <c r="Q102" s="480">
        <f>'[11]06'!$Q$15</f>
        <v>25</v>
      </c>
      <c r="R102" s="488">
        <f t="shared" si="8"/>
        <v>69</v>
      </c>
      <c r="S102" s="378">
        <f t="shared" si="20"/>
        <v>0.22807017543859648</v>
      </c>
    </row>
    <row r="103" spans="1:19" ht="20.25" customHeight="1">
      <c r="A103" s="491" t="s">
        <v>85</v>
      </c>
      <c r="B103" s="492" t="s">
        <v>524</v>
      </c>
      <c r="C103" s="488">
        <f t="shared" si="4"/>
        <v>240</v>
      </c>
      <c r="D103" s="554">
        <f>D104+D105</f>
        <v>176</v>
      </c>
      <c r="E103" s="554">
        <f aca="true" t="shared" si="27" ref="E103:R103">E104+E105</f>
        <v>64</v>
      </c>
      <c r="F103" s="554">
        <f t="shared" si="27"/>
        <v>0</v>
      </c>
      <c r="G103" s="554">
        <f t="shared" si="27"/>
        <v>0</v>
      </c>
      <c r="H103" s="554">
        <f t="shared" si="27"/>
        <v>240</v>
      </c>
      <c r="I103" s="554">
        <f t="shared" si="27"/>
        <v>137</v>
      </c>
      <c r="J103" s="554">
        <f t="shared" si="27"/>
        <v>41</v>
      </c>
      <c r="K103" s="554">
        <f t="shared" si="27"/>
        <v>3</v>
      </c>
      <c r="L103" s="554">
        <f t="shared" si="22"/>
        <v>93</v>
      </c>
      <c r="M103" s="554">
        <f t="shared" si="27"/>
        <v>0</v>
      </c>
      <c r="N103" s="554">
        <f t="shared" si="27"/>
        <v>0</v>
      </c>
      <c r="O103" s="554">
        <f t="shared" si="27"/>
        <v>0</v>
      </c>
      <c r="P103" s="554">
        <f t="shared" si="27"/>
        <v>0</v>
      </c>
      <c r="Q103" s="554">
        <f t="shared" si="27"/>
        <v>103</v>
      </c>
      <c r="R103" s="488">
        <f t="shared" si="27"/>
        <v>196</v>
      </c>
      <c r="S103" s="378">
        <f t="shared" si="20"/>
        <v>0.32116788321167883</v>
      </c>
    </row>
    <row r="104" spans="1:19" ht="20.25" customHeight="1">
      <c r="A104" s="425" t="s">
        <v>525</v>
      </c>
      <c r="B104" s="427" t="s">
        <v>526</v>
      </c>
      <c r="C104" s="488">
        <f t="shared" si="4"/>
        <v>240</v>
      </c>
      <c r="D104" s="557">
        <v>176</v>
      </c>
      <c r="E104" s="555">
        <v>64</v>
      </c>
      <c r="F104" s="555">
        <v>0</v>
      </c>
      <c r="G104" s="460"/>
      <c r="H104" s="554">
        <f t="shared" si="21"/>
        <v>240</v>
      </c>
      <c r="I104" s="554">
        <f t="shared" si="6"/>
        <v>137</v>
      </c>
      <c r="J104" s="555">
        <v>41</v>
      </c>
      <c r="K104" s="555">
        <v>3</v>
      </c>
      <c r="L104" s="493">
        <f t="shared" si="22"/>
        <v>93</v>
      </c>
      <c r="M104" s="555">
        <v>0</v>
      </c>
      <c r="N104" s="555">
        <v>0</v>
      </c>
      <c r="O104" s="555">
        <v>0</v>
      </c>
      <c r="P104" s="555">
        <v>0</v>
      </c>
      <c r="Q104" s="555">
        <v>103</v>
      </c>
      <c r="R104" s="488">
        <f t="shared" si="8"/>
        <v>196</v>
      </c>
      <c r="S104" s="378">
        <f t="shared" si="20"/>
        <v>0.32116788321167883</v>
      </c>
    </row>
    <row r="105" spans="1:19" ht="20.25" customHeight="1">
      <c r="A105" s="425"/>
      <c r="B105" s="427"/>
      <c r="C105" s="488">
        <f t="shared" si="4"/>
        <v>0</v>
      </c>
      <c r="D105" s="460"/>
      <c r="E105" s="460"/>
      <c r="F105" s="460"/>
      <c r="G105" s="460"/>
      <c r="H105" s="554">
        <f t="shared" si="21"/>
        <v>0</v>
      </c>
      <c r="I105" s="554">
        <f t="shared" si="6"/>
        <v>0</v>
      </c>
      <c r="J105" s="460"/>
      <c r="K105" s="460">
        <f>'[9]06'!$K$13</f>
        <v>0</v>
      </c>
      <c r="L105" s="493">
        <f t="shared" si="22"/>
        <v>0</v>
      </c>
      <c r="M105" s="460"/>
      <c r="N105" s="460"/>
      <c r="O105" s="460"/>
      <c r="P105" s="460"/>
      <c r="Q105" s="461"/>
      <c r="R105" s="488">
        <f t="shared" si="8"/>
        <v>0</v>
      </c>
      <c r="S105" s="378"/>
    </row>
    <row r="106" spans="1:19" s="380" customFormat="1" ht="29.25" customHeight="1">
      <c r="A106" s="900"/>
      <c r="B106" s="900"/>
      <c r="C106" s="900"/>
      <c r="D106" s="900"/>
      <c r="E106" s="900"/>
      <c r="F106" s="415"/>
      <c r="G106" s="415"/>
      <c r="H106" s="415"/>
      <c r="I106" s="415"/>
      <c r="J106" s="415"/>
      <c r="K106" s="415"/>
      <c r="L106" s="415"/>
      <c r="M106" s="415"/>
      <c r="N106" s="898" t="str">
        <f>'Thong tin'!B8</f>
        <v>Lâm Đồng, ngày 05 tháng 12 năm 2018</v>
      </c>
      <c r="O106" s="898"/>
      <c r="P106" s="898"/>
      <c r="Q106" s="898"/>
      <c r="R106" s="898"/>
      <c r="S106" s="898"/>
    </row>
    <row r="107" spans="1:19" s="381" customFormat="1" ht="19.5" customHeight="1">
      <c r="A107" s="417"/>
      <c r="B107" s="903" t="s">
        <v>4</v>
      </c>
      <c r="C107" s="903"/>
      <c r="D107" s="903"/>
      <c r="E107" s="903"/>
      <c r="F107" s="413"/>
      <c r="G107" s="413"/>
      <c r="H107" s="413"/>
      <c r="I107" s="413"/>
      <c r="J107" s="413"/>
      <c r="K107" s="413"/>
      <c r="L107" s="413"/>
      <c r="M107" s="413"/>
      <c r="N107" s="899" t="str">
        <f>'Thong tin'!B7</f>
        <v>CỤC TRƯỞNG</v>
      </c>
      <c r="O107" s="899"/>
      <c r="P107" s="899"/>
      <c r="Q107" s="899"/>
      <c r="R107" s="899"/>
      <c r="S107" s="899"/>
    </row>
    <row r="108" spans="1:19" ht="18.75">
      <c r="A108" s="411"/>
      <c r="B108" s="891"/>
      <c r="C108" s="891"/>
      <c r="D108" s="891"/>
      <c r="E108" s="412"/>
      <c r="F108" s="412"/>
      <c r="G108" s="412"/>
      <c r="H108" s="412"/>
      <c r="I108" s="412"/>
      <c r="J108" s="412"/>
      <c r="K108" s="412"/>
      <c r="L108" s="412"/>
      <c r="M108" s="412"/>
      <c r="N108" s="892"/>
      <c r="O108" s="892"/>
      <c r="P108" s="892"/>
      <c r="Q108" s="892"/>
      <c r="R108" s="892"/>
      <c r="S108" s="892"/>
    </row>
    <row r="109" spans="1:19" ht="18.75">
      <c r="A109" s="411"/>
      <c r="B109" s="892"/>
      <c r="C109" s="892"/>
      <c r="D109" s="892"/>
      <c r="E109" s="892"/>
      <c r="F109" s="412"/>
      <c r="G109" s="412"/>
      <c r="H109" s="412"/>
      <c r="I109" s="412"/>
      <c r="J109" s="412"/>
      <c r="K109" s="412"/>
      <c r="L109" s="412"/>
      <c r="M109" s="412"/>
      <c r="N109" s="412"/>
      <c r="O109" s="412"/>
      <c r="P109" s="892"/>
      <c r="Q109" s="892"/>
      <c r="R109" s="892"/>
      <c r="S109" s="411"/>
    </row>
    <row r="110" spans="1:19" ht="15.75" customHeight="1">
      <c r="A110" s="418"/>
      <c r="B110" s="411"/>
      <c r="C110" s="411"/>
      <c r="D110" s="412"/>
      <c r="E110" s="412"/>
      <c r="F110" s="412"/>
      <c r="G110" s="412"/>
      <c r="H110" s="412"/>
      <c r="I110" s="412"/>
      <c r="J110" s="412"/>
      <c r="K110" s="412"/>
      <c r="L110" s="412"/>
      <c r="M110" s="412"/>
      <c r="N110" s="412"/>
      <c r="O110" s="412"/>
      <c r="P110" s="412"/>
      <c r="Q110" s="412"/>
      <c r="R110" s="411"/>
      <c r="S110" s="411"/>
    </row>
    <row r="111" spans="1:19" ht="15.75" customHeight="1">
      <c r="A111" s="411"/>
      <c r="B111" s="890"/>
      <c r="C111" s="890"/>
      <c r="D111" s="890"/>
      <c r="E111" s="890"/>
      <c r="F111" s="890"/>
      <c r="G111" s="890"/>
      <c r="H111" s="890"/>
      <c r="I111" s="890"/>
      <c r="J111" s="890"/>
      <c r="K111" s="890"/>
      <c r="L111" s="890"/>
      <c r="M111" s="890"/>
      <c r="N111" s="890"/>
      <c r="O111" s="890"/>
      <c r="P111" s="412"/>
      <c r="Q111" s="412"/>
      <c r="R111" s="411"/>
      <c r="S111" s="411"/>
    </row>
    <row r="112" spans="1:19" ht="18.75">
      <c r="A112" s="414"/>
      <c r="B112" s="414"/>
      <c r="C112" s="414"/>
      <c r="D112" s="414"/>
      <c r="E112" s="414"/>
      <c r="F112" s="414"/>
      <c r="G112" s="414"/>
      <c r="H112" s="414"/>
      <c r="I112" s="414"/>
      <c r="J112" s="414"/>
      <c r="K112" s="414"/>
      <c r="L112" s="414"/>
      <c r="M112" s="414"/>
      <c r="N112" s="414"/>
      <c r="O112" s="414"/>
      <c r="P112" s="414"/>
      <c r="Q112" s="411"/>
      <c r="R112" s="411"/>
      <c r="S112" s="411"/>
    </row>
    <row r="113" spans="1:19" ht="18.75">
      <c r="A113" s="411"/>
      <c r="B113" s="411"/>
      <c r="C113" s="411"/>
      <c r="D113" s="411"/>
      <c r="E113" s="411"/>
      <c r="F113" s="411"/>
      <c r="G113" s="411"/>
      <c r="H113" s="411"/>
      <c r="I113" s="411"/>
      <c r="J113" s="411"/>
      <c r="K113" s="411"/>
      <c r="L113" s="411"/>
      <c r="M113" s="411"/>
      <c r="N113" s="411"/>
      <c r="O113" s="411"/>
      <c r="P113" s="411"/>
      <c r="Q113" s="411"/>
      <c r="R113" s="411"/>
      <c r="S113" s="411"/>
    </row>
    <row r="114" spans="1:19" ht="18.75">
      <c r="A114" s="411"/>
      <c r="B114" s="888" t="str">
        <f>'Thong tin'!B5</f>
        <v>Phạm Ngọc Hoa</v>
      </c>
      <c r="C114" s="888"/>
      <c r="D114" s="888"/>
      <c r="E114" s="888"/>
      <c r="F114" s="411"/>
      <c r="G114" s="411"/>
      <c r="H114" s="411"/>
      <c r="I114" s="411"/>
      <c r="J114" s="411"/>
      <c r="K114" s="411"/>
      <c r="L114" s="411"/>
      <c r="M114" s="411"/>
      <c r="N114" s="888" t="str">
        <f>'Thong tin'!B6</f>
        <v>Trần Hữu Thọ </v>
      </c>
      <c r="O114" s="888"/>
      <c r="P114" s="888"/>
      <c r="Q114" s="888"/>
      <c r="R114" s="888"/>
      <c r="S114" s="888"/>
    </row>
    <row r="115" spans="1:19" ht="18.75">
      <c r="A115" s="389"/>
      <c r="B115" s="389"/>
      <c r="C115" s="389"/>
      <c r="D115" s="389"/>
      <c r="E115" s="389"/>
      <c r="F115" s="389"/>
      <c r="G115" s="389"/>
      <c r="H115" s="389"/>
      <c r="I115" s="389"/>
      <c r="J115" s="389"/>
      <c r="K115" s="389"/>
      <c r="L115" s="389"/>
      <c r="M115" s="389"/>
      <c r="N115" s="389"/>
      <c r="O115" s="389"/>
      <c r="P115" s="389"/>
      <c r="Q115" s="389"/>
      <c r="R115" s="389"/>
      <c r="S115" s="389"/>
    </row>
  </sheetData>
  <sheetProtection/>
  <mergeCells count="36">
    <mergeCell ref="A3:D3"/>
    <mergeCell ref="C7:C9"/>
    <mergeCell ref="P4:S4"/>
    <mergeCell ref="P2:S2"/>
    <mergeCell ref="C6:E6"/>
    <mergeCell ref="A2:D2"/>
    <mergeCell ref="S6:S9"/>
    <mergeCell ref="I7:P7"/>
    <mergeCell ref="R6:R9"/>
    <mergeCell ref="H7:H9"/>
    <mergeCell ref="N107:S107"/>
    <mergeCell ref="A106:E106"/>
    <mergeCell ref="A10:B10"/>
    <mergeCell ref="B107:E107"/>
    <mergeCell ref="A11:B11"/>
    <mergeCell ref="N108:S108"/>
    <mergeCell ref="B109:E109"/>
    <mergeCell ref="E1:O1"/>
    <mergeCell ref="E2:O2"/>
    <mergeCell ref="E3:O3"/>
    <mergeCell ref="F6:F9"/>
    <mergeCell ref="G6:G9"/>
    <mergeCell ref="H6:Q6"/>
    <mergeCell ref="A6:B9"/>
    <mergeCell ref="P109:R109"/>
    <mergeCell ref="N106:S106"/>
    <mergeCell ref="Q7:Q9"/>
    <mergeCell ref="I8:I9"/>
    <mergeCell ref="N114:S114"/>
    <mergeCell ref="D7:E7"/>
    <mergeCell ref="D8:D9"/>
    <mergeCell ref="E8:E9"/>
    <mergeCell ref="J8:P8"/>
    <mergeCell ref="B114:E114"/>
    <mergeCell ref="B111:O111"/>
    <mergeCell ref="B108:D108"/>
  </mergeCells>
  <printOptions/>
  <pageMargins left="0.393700787401575" right="0.5" top="0" bottom="0" header="0.433070866141732" footer="0.275590551181102"/>
  <pageSetup horizontalDpi="600" verticalDpi="600" orientation="landscape" paperSize="9" scale="70"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N115"/>
  <sheetViews>
    <sheetView showZeros="0" zoomScale="60" zoomScaleNormal="60" zoomScaleSheetLayoutView="65" workbookViewId="0" topLeftCell="A10">
      <selection activeCell="J20" sqref="J20"/>
    </sheetView>
  </sheetViews>
  <sheetFormatPr defaultColWidth="9.00390625" defaultRowHeight="15.75"/>
  <cols>
    <col min="1" max="1" width="3.50390625" style="383" customWidth="1"/>
    <col min="2" max="2" width="19.00390625" style="383" customWidth="1"/>
    <col min="3" max="3" width="18.50390625" style="383" customWidth="1"/>
    <col min="4" max="4" width="17.00390625" style="383" customWidth="1"/>
    <col min="5" max="5" width="16.00390625" style="383" customWidth="1"/>
    <col min="6" max="6" width="14.00390625" style="383" customWidth="1"/>
    <col min="7" max="7" width="5.375" style="383" customWidth="1"/>
    <col min="8" max="8" width="16.125" style="383" customWidth="1"/>
    <col min="9" max="9" width="22.625" style="383" customWidth="1"/>
    <col min="10" max="10" width="14.875" style="383" customWidth="1"/>
    <col min="11" max="11" width="13.875" style="383" customWidth="1"/>
    <col min="12" max="12" width="12.00390625" style="383" customWidth="1"/>
    <col min="13" max="13" width="15.875" style="383" customWidth="1"/>
    <col min="14" max="14" width="13.375" style="383" customWidth="1"/>
    <col min="15" max="15" width="15.00390625" style="383" customWidth="1"/>
    <col min="16" max="16" width="5.125" style="383" customWidth="1"/>
    <col min="17" max="17" width="13.625" style="383" customWidth="1"/>
    <col min="18" max="18" width="15.875" style="383" customWidth="1"/>
    <col min="19" max="20" width="18.375" style="383" customWidth="1"/>
    <col min="21" max="22" width="16.125" style="383" customWidth="1"/>
    <col min="23" max="23" width="11.625" style="383" customWidth="1"/>
    <col min="24" max="24" width="9.625" style="383" customWidth="1"/>
    <col min="25" max="25" width="13.625" style="383" bestFit="1" customWidth="1"/>
    <col min="26" max="16384" width="9.00390625" style="383" customWidth="1"/>
  </cols>
  <sheetData>
    <row r="1" spans="1:24" s="385" customFormat="1" ht="20.25" customHeight="1">
      <c r="A1" s="401" t="s">
        <v>28</v>
      </c>
      <c r="B1" s="401"/>
      <c r="C1" s="401"/>
      <c r="D1" s="398"/>
      <c r="E1" s="893" t="s">
        <v>534</v>
      </c>
      <c r="F1" s="893"/>
      <c r="G1" s="893"/>
      <c r="H1" s="893"/>
      <c r="I1" s="893"/>
      <c r="J1" s="893"/>
      <c r="K1" s="893"/>
      <c r="L1" s="893"/>
      <c r="M1" s="893"/>
      <c r="N1" s="893"/>
      <c r="O1" s="893"/>
      <c r="P1" s="893"/>
      <c r="Q1" s="419" t="s">
        <v>440</v>
      </c>
      <c r="R1" s="391"/>
      <c r="S1" s="391"/>
      <c r="T1" s="391"/>
      <c r="U1" s="391"/>
      <c r="V1" s="391"/>
      <c r="W1" s="391"/>
      <c r="X1" s="391"/>
    </row>
    <row r="2" spans="1:24" ht="17.25" customHeight="1">
      <c r="A2" s="911" t="s">
        <v>247</v>
      </c>
      <c r="B2" s="911"/>
      <c r="C2" s="911"/>
      <c r="D2" s="911"/>
      <c r="E2" s="894" t="s">
        <v>34</v>
      </c>
      <c r="F2" s="894"/>
      <c r="G2" s="894"/>
      <c r="H2" s="894"/>
      <c r="I2" s="894"/>
      <c r="J2" s="894"/>
      <c r="K2" s="894"/>
      <c r="L2" s="894"/>
      <c r="M2" s="894"/>
      <c r="N2" s="894"/>
      <c r="O2" s="894"/>
      <c r="P2" s="894"/>
      <c r="Q2" s="912" t="str">
        <f>'Thong tin'!B4</f>
        <v>Cục Thi hành án dân sự tỉnh Lâm Đồng </v>
      </c>
      <c r="R2" s="912"/>
      <c r="S2" s="912"/>
      <c r="T2" s="912"/>
      <c r="U2" s="912"/>
      <c r="V2" s="912"/>
      <c r="W2" s="912"/>
      <c r="X2" s="912"/>
    </row>
    <row r="3" spans="1:24" s="385" customFormat="1" ht="18" customHeight="1">
      <c r="A3" s="914" t="s">
        <v>248</v>
      </c>
      <c r="B3" s="914"/>
      <c r="C3" s="914"/>
      <c r="D3" s="914"/>
      <c r="E3" s="895" t="str">
        <f>'Thong tin'!B3</f>
        <v>02 tháng / năm 2019</v>
      </c>
      <c r="F3" s="895"/>
      <c r="G3" s="895"/>
      <c r="H3" s="895"/>
      <c r="I3" s="895"/>
      <c r="J3" s="895"/>
      <c r="K3" s="895"/>
      <c r="L3" s="895"/>
      <c r="M3" s="895"/>
      <c r="N3" s="895"/>
      <c r="O3" s="895"/>
      <c r="P3" s="895"/>
      <c r="Q3" s="419" t="s">
        <v>368</v>
      </c>
      <c r="R3" s="399"/>
      <c r="S3" s="391"/>
      <c r="T3" s="391"/>
      <c r="U3" s="391"/>
      <c r="V3" s="391"/>
      <c r="W3" s="391"/>
      <c r="X3" s="391"/>
    </row>
    <row r="4" spans="1:24" ht="14.25" customHeight="1">
      <c r="A4" s="400" t="s">
        <v>126</v>
      </c>
      <c r="B4" s="390"/>
      <c r="C4" s="390"/>
      <c r="D4" s="390"/>
      <c r="E4" s="390"/>
      <c r="F4" s="390"/>
      <c r="G4" s="390"/>
      <c r="H4" s="553">
        <f>J11+K11+L11</f>
        <v>90573645</v>
      </c>
      <c r="I4" s="390"/>
      <c r="J4" s="390"/>
      <c r="K4" s="390"/>
      <c r="L4" s="390"/>
      <c r="M4" s="390"/>
      <c r="N4" s="390"/>
      <c r="O4" s="405"/>
      <c r="P4" s="405"/>
      <c r="Q4" s="913" t="s">
        <v>310</v>
      </c>
      <c r="R4" s="913"/>
      <c r="S4" s="913"/>
      <c r="T4" s="913"/>
      <c r="U4" s="913"/>
      <c r="V4" s="913"/>
      <c r="W4" s="913"/>
      <c r="X4" s="913"/>
    </row>
    <row r="5" spans="1:24" s="385" customFormat="1" ht="21.75" customHeight="1" thickBot="1">
      <c r="A5" s="383"/>
      <c r="B5" s="21"/>
      <c r="C5" s="21"/>
      <c r="D5" s="383"/>
      <c r="E5" s="383"/>
      <c r="F5" s="383"/>
      <c r="G5" s="383"/>
      <c r="H5" s="383"/>
      <c r="I5" s="383"/>
      <c r="J5" s="383"/>
      <c r="K5" s="383"/>
      <c r="L5" s="383"/>
      <c r="M5" s="383"/>
      <c r="N5" s="383"/>
      <c r="O5" s="383"/>
      <c r="P5" s="383"/>
      <c r="Q5" s="927" t="s">
        <v>441</v>
      </c>
      <c r="R5" s="927"/>
      <c r="S5" s="927"/>
      <c r="T5" s="927"/>
      <c r="U5" s="927"/>
      <c r="V5" s="927"/>
      <c r="W5" s="927"/>
      <c r="X5" s="927"/>
    </row>
    <row r="6" spans="1:40" s="385" customFormat="1" ht="18.75" customHeight="1" thickTop="1">
      <c r="A6" s="918" t="s">
        <v>57</v>
      </c>
      <c r="B6" s="919"/>
      <c r="C6" s="921" t="s">
        <v>127</v>
      </c>
      <c r="D6" s="921"/>
      <c r="E6" s="921"/>
      <c r="F6" s="910" t="s">
        <v>101</v>
      </c>
      <c r="G6" s="910" t="s">
        <v>128</v>
      </c>
      <c r="H6" s="925" t="s">
        <v>102</v>
      </c>
      <c r="I6" s="925"/>
      <c r="J6" s="925"/>
      <c r="K6" s="925"/>
      <c r="L6" s="925"/>
      <c r="M6" s="925"/>
      <c r="N6" s="925"/>
      <c r="O6" s="925"/>
      <c r="P6" s="925"/>
      <c r="Q6" s="925"/>
      <c r="R6" s="925"/>
      <c r="S6" s="921" t="s">
        <v>252</v>
      </c>
      <c r="T6" s="915" t="s">
        <v>544</v>
      </c>
      <c r="U6" s="915" t="s">
        <v>543</v>
      </c>
      <c r="V6" s="915" t="s">
        <v>541</v>
      </c>
      <c r="W6" s="915" t="s">
        <v>542</v>
      </c>
      <c r="X6" s="930" t="s">
        <v>439</v>
      </c>
      <c r="Y6" s="387"/>
      <c r="Z6" s="387"/>
      <c r="AA6" s="387"/>
      <c r="AB6" s="387"/>
      <c r="AC6" s="387"/>
      <c r="AD6" s="387"/>
      <c r="AE6" s="387"/>
      <c r="AF6" s="387"/>
      <c r="AG6" s="387"/>
      <c r="AH6" s="387"/>
      <c r="AI6" s="387"/>
      <c r="AJ6" s="387"/>
      <c r="AK6" s="387"/>
      <c r="AL6" s="387"/>
      <c r="AM6" s="387"/>
      <c r="AN6" s="387"/>
    </row>
    <row r="7" spans="1:40" s="406" customFormat="1" ht="21" customHeight="1">
      <c r="A7" s="920"/>
      <c r="B7" s="897"/>
      <c r="C7" s="907" t="s">
        <v>42</v>
      </c>
      <c r="D7" s="889" t="s">
        <v>7</v>
      </c>
      <c r="E7" s="889"/>
      <c r="F7" s="887"/>
      <c r="G7" s="887"/>
      <c r="H7" s="887" t="s">
        <v>102</v>
      </c>
      <c r="I7" s="907" t="s">
        <v>103</v>
      </c>
      <c r="J7" s="907"/>
      <c r="K7" s="907"/>
      <c r="L7" s="907"/>
      <c r="M7" s="907"/>
      <c r="N7" s="907"/>
      <c r="O7" s="907"/>
      <c r="P7" s="907"/>
      <c r="Q7" s="907"/>
      <c r="R7" s="887" t="s">
        <v>129</v>
      </c>
      <c r="S7" s="907"/>
      <c r="T7" s="916"/>
      <c r="U7" s="916"/>
      <c r="V7" s="916"/>
      <c r="W7" s="916"/>
      <c r="X7" s="931"/>
      <c r="Y7" s="391"/>
      <c r="Z7" s="391"/>
      <c r="AA7" s="391"/>
      <c r="AB7" s="391"/>
      <c r="AC7" s="391"/>
      <c r="AD7" s="391"/>
      <c r="AE7" s="391"/>
      <c r="AF7" s="391"/>
      <c r="AG7" s="391"/>
      <c r="AH7" s="391"/>
      <c r="AI7" s="391"/>
      <c r="AJ7" s="391"/>
      <c r="AK7" s="391"/>
      <c r="AL7" s="391"/>
      <c r="AM7" s="391"/>
      <c r="AN7" s="391"/>
    </row>
    <row r="8" spans="1:40" s="385" customFormat="1" ht="21.75" customHeight="1">
      <c r="A8" s="920"/>
      <c r="B8" s="897"/>
      <c r="C8" s="907"/>
      <c r="D8" s="889" t="s">
        <v>130</v>
      </c>
      <c r="E8" s="889" t="s">
        <v>131</v>
      </c>
      <c r="F8" s="887"/>
      <c r="G8" s="887"/>
      <c r="H8" s="887"/>
      <c r="I8" s="887" t="s">
        <v>438</v>
      </c>
      <c r="J8" s="889" t="s">
        <v>7</v>
      </c>
      <c r="K8" s="889"/>
      <c r="L8" s="889"/>
      <c r="M8" s="889"/>
      <c r="N8" s="889"/>
      <c r="O8" s="889"/>
      <c r="P8" s="889"/>
      <c r="Q8" s="889"/>
      <c r="R8" s="887"/>
      <c r="S8" s="907"/>
      <c r="T8" s="916"/>
      <c r="U8" s="916"/>
      <c r="V8" s="916"/>
      <c r="W8" s="916"/>
      <c r="X8" s="931"/>
      <c r="Y8" s="387"/>
      <c r="Z8" s="387"/>
      <c r="AA8" s="387"/>
      <c r="AB8" s="387"/>
      <c r="AC8" s="387"/>
      <c r="AD8" s="387"/>
      <c r="AE8" s="387"/>
      <c r="AF8" s="387"/>
      <c r="AG8" s="387"/>
      <c r="AH8" s="387"/>
      <c r="AI8" s="387"/>
      <c r="AJ8" s="387"/>
      <c r="AK8" s="387"/>
      <c r="AL8" s="387"/>
      <c r="AM8" s="387"/>
      <c r="AN8" s="387"/>
    </row>
    <row r="9" spans="1:40" s="385" customFormat="1" ht="84" customHeight="1">
      <c r="A9" s="920"/>
      <c r="B9" s="897"/>
      <c r="C9" s="907"/>
      <c r="D9" s="889"/>
      <c r="E9" s="889"/>
      <c r="F9" s="887"/>
      <c r="G9" s="887"/>
      <c r="H9" s="887"/>
      <c r="I9" s="887"/>
      <c r="J9" s="395" t="s">
        <v>132</v>
      </c>
      <c r="K9" s="395" t="s">
        <v>133</v>
      </c>
      <c r="L9" s="395" t="s">
        <v>125</v>
      </c>
      <c r="M9" s="396" t="s">
        <v>105</v>
      </c>
      <c r="N9" s="396" t="s">
        <v>134</v>
      </c>
      <c r="O9" s="396" t="s">
        <v>108</v>
      </c>
      <c r="P9" s="396" t="s">
        <v>253</v>
      </c>
      <c r="Q9" s="396" t="s">
        <v>111</v>
      </c>
      <c r="R9" s="887"/>
      <c r="S9" s="907"/>
      <c r="T9" s="917"/>
      <c r="U9" s="917"/>
      <c r="V9" s="917"/>
      <c r="W9" s="917"/>
      <c r="X9" s="931"/>
      <c r="Y9" s="387"/>
      <c r="Z9" s="387"/>
      <c r="AA9" s="387"/>
      <c r="AB9" s="387"/>
      <c r="AC9" s="387"/>
      <c r="AD9" s="387"/>
      <c r="AE9" s="387"/>
      <c r="AF9" s="387"/>
      <c r="AG9" s="387"/>
      <c r="AH9" s="387"/>
      <c r="AI9" s="387"/>
      <c r="AJ9" s="387"/>
      <c r="AK9" s="387"/>
      <c r="AL9" s="387"/>
      <c r="AM9" s="387"/>
      <c r="AN9" s="387"/>
    </row>
    <row r="10" spans="1:24" s="385" customFormat="1" ht="17.25" customHeight="1">
      <c r="A10" s="928" t="s">
        <v>6</v>
      </c>
      <c r="B10" s="929"/>
      <c r="C10" s="402">
        <v>1</v>
      </c>
      <c r="D10" s="402">
        <v>2</v>
      </c>
      <c r="E10" s="402">
        <v>3</v>
      </c>
      <c r="F10" s="402">
        <v>4</v>
      </c>
      <c r="G10" s="402">
        <v>5</v>
      </c>
      <c r="H10" s="402">
        <v>6</v>
      </c>
      <c r="I10" s="402">
        <v>7</v>
      </c>
      <c r="J10" s="402">
        <v>8</v>
      </c>
      <c r="K10" s="402">
        <v>9</v>
      </c>
      <c r="L10" s="402" t="s">
        <v>83</v>
      </c>
      <c r="M10" s="402" t="s">
        <v>84</v>
      </c>
      <c r="N10" s="402" t="s">
        <v>85</v>
      </c>
      <c r="O10" s="402" t="s">
        <v>86</v>
      </c>
      <c r="P10" s="402" t="s">
        <v>87</v>
      </c>
      <c r="Q10" s="402" t="s">
        <v>255</v>
      </c>
      <c r="R10" s="402" t="s">
        <v>256</v>
      </c>
      <c r="S10" s="402" t="s">
        <v>257</v>
      </c>
      <c r="T10" s="445"/>
      <c r="U10" s="445"/>
      <c r="V10" s="445"/>
      <c r="W10" s="445"/>
      <c r="X10" s="403" t="s">
        <v>258</v>
      </c>
    </row>
    <row r="11" spans="1:27" s="385" customFormat="1" ht="33" customHeight="1">
      <c r="A11" s="904" t="s">
        <v>30</v>
      </c>
      <c r="B11" s="905"/>
      <c r="C11" s="495">
        <f>D11+E11</f>
        <v>2749127703</v>
      </c>
      <c r="D11" s="495">
        <f aca="true" t="shared" si="0" ref="D11:S11">D13+D27</f>
        <v>2553788289</v>
      </c>
      <c r="E11" s="495">
        <f t="shared" si="0"/>
        <v>195339414</v>
      </c>
      <c r="F11" s="495">
        <f t="shared" si="0"/>
        <v>50440238</v>
      </c>
      <c r="G11" s="495">
        <f t="shared" si="0"/>
        <v>0</v>
      </c>
      <c r="H11" s="495">
        <f t="shared" si="0"/>
        <v>2698687465</v>
      </c>
      <c r="I11" s="495">
        <f t="shared" si="0"/>
        <v>979770617</v>
      </c>
      <c r="J11" s="495">
        <f t="shared" si="0"/>
        <v>51473122</v>
      </c>
      <c r="K11" s="495">
        <f t="shared" si="0"/>
        <v>39083180</v>
      </c>
      <c r="L11" s="495">
        <f t="shared" si="0"/>
        <v>17343</v>
      </c>
      <c r="M11" s="496">
        <f>I11-N11-O11-P11-Q11-J11-K11-L11</f>
        <v>860147902</v>
      </c>
      <c r="N11" s="495">
        <f t="shared" si="0"/>
        <v>23525153</v>
      </c>
      <c r="O11" s="495">
        <f t="shared" si="0"/>
        <v>3572103</v>
      </c>
      <c r="P11" s="495">
        <f t="shared" si="0"/>
        <v>0</v>
      </c>
      <c r="Q11" s="495">
        <f t="shared" si="0"/>
        <v>1951814</v>
      </c>
      <c r="R11" s="495">
        <f>R13+R27</f>
        <v>1718916848</v>
      </c>
      <c r="S11" s="495">
        <f t="shared" si="0"/>
        <v>2608113820</v>
      </c>
      <c r="T11" s="450">
        <f>S11-R11</f>
        <v>889196972</v>
      </c>
      <c r="U11" s="450">
        <f>'[12]07'!$U$11</f>
        <v>725552531</v>
      </c>
      <c r="V11" s="448">
        <f>T11-U11</f>
        <v>163644441</v>
      </c>
      <c r="W11" s="442">
        <f>V11/U11</f>
        <v>0.2255445801759597</v>
      </c>
      <c r="X11" s="446">
        <f>(J11+K11+L11)/I11</f>
        <v>0.09244372450903986</v>
      </c>
      <c r="Y11" s="438">
        <f>S11-R11</f>
        <v>889196972</v>
      </c>
      <c r="Z11" s="443"/>
      <c r="AA11" s="443"/>
    </row>
    <row r="12" spans="1:27" s="385" customFormat="1" ht="24" customHeight="1">
      <c r="A12" s="486"/>
      <c r="B12" s="487"/>
      <c r="C12" s="495">
        <f>D12+E12</f>
        <v>0</v>
      </c>
      <c r="D12" s="496"/>
      <c r="E12" s="496"/>
      <c r="F12" s="496"/>
      <c r="G12" s="496"/>
      <c r="H12" s="496">
        <f>C12-F12</f>
        <v>0</v>
      </c>
      <c r="I12" s="496">
        <f>H12-R12</f>
        <v>0</v>
      </c>
      <c r="J12" s="496"/>
      <c r="K12" s="496"/>
      <c r="L12" s="496"/>
      <c r="M12" s="497">
        <f>I12-N12-O12-P12-Q12-J12-K12-L12</f>
        <v>0</v>
      </c>
      <c r="N12" s="496"/>
      <c r="O12" s="496"/>
      <c r="P12" s="496"/>
      <c r="Q12" s="496"/>
      <c r="R12" s="496"/>
      <c r="S12" s="495">
        <f>H12-J12-K12-L12</f>
        <v>0</v>
      </c>
      <c r="T12" s="447"/>
      <c r="U12" s="447"/>
      <c r="V12" s="448"/>
      <c r="W12" s="442"/>
      <c r="X12" s="446">
        <f>'[10]PL1'!$D$7/I11</f>
        <v>0.2752052524789138</v>
      </c>
      <c r="Y12" s="438">
        <f aca="true" t="shared" si="1" ref="Y12:Y81">S12-R12</f>
        <v>0</v>
      </c>
      <c r="Z12" s="443"/>
      <c r="AA12" s="443"/>
    </row>
    <row r="13" spans="1:27" s="385" customFormat="1" ht="24" customHeight="1">
      <c r="A13" s="491" t="s">
        <v>0</v>
      </c>
      <c r="B13" s="498" t="s">
        <v>529</v>
      </c>
      <c r="C13" s="495">
        <f>C14+C15+C16+C17+C18+C19+C20+C21+C22++C23+C24+C25+C26</f>
        <v>777817077</v>
      </c>
      <c r="D13" s="495">
        <f aca="true" t="shared" si="2" ref="D13:S13">D14+D15+D16+D17+D18+D19+D20+D21+D22++D23+D24+D25+D26</f>
        <v>740624702</v>
      </c>
      <c r="E13" s="495">
        <f t="shared" si="2"/>
        <v>37192375</v>
      </c>
      <c r="F13" s="495">
        <f t="shared" si="2"/>
        <v>50237343</v>
      </c>
      <c r="G13" s="495">
        <f t="shared" si="2"/>
        <v>0</v>
      </c>
      <c r="H13" s="495">
        <f t="shared" si="2"/>
        <v>727579734</v>
      </c>
      <c r="I13" s="495">
        <f t="shared" si="2"/>
        <v>61383432</v>
      </c>
      <c r="J13" s="495">
        <f t="shared" si="2"/>
        <v>2531323</v>
      </c>
      <c r="K13" s="495">
        <f t="shared" si="2"/>
        <v>39860</v>
      </c>
      <c r="L13" s="495">
        <f t="shared" si="2"/>
        <v>0</v>
      </c>
      <c r="M13" s="495">
        <f t="shared" si="2"/>
        <v>57532704</v>
      </c>
      <c r="N13" s="495">
        <f t="shared" si="2"/>
        <v>1279545</v>
      </c>
      <c r="O13" s="495">
        <f>O14+O15+O16+O17+O18+O19+O20+O21+O22++O23+O24+O25+O26</f>
        <v>0</v>
      </c>
      <c r="P13" s="495">
        <f t="shared" si="2"/>
        <v>0</v>
      </c>
      <c r="Q13" s="495">
        <f t="shared" si="2"/>
        <v>0</v>
      </c>
      <c r="R13" s="495">
        <f t="shared" si="2"/>
        <v>666196302</v>
      </c>
      <c r="S13" s="495">
        <f t="shared" si="2"/>
        <v>725008551</v>
      </c>
      <c r="T13" s="447">
        <f>S13-R13:R14</f>
        <v>58812249</v>
      </c>
      <c r="U13" s="447">
        <f>'[12]07'!$U$13</f>
        <v>71883973</v>
      </c>
      <c r="V13" s="448">
        <f aca="true" t="shared" si="3" ref="V13:V81">T13-U13</f>
        <v>-13071724</v>
      </c>
      <c r="W13" s="449">
        <f>V13/U13</f>
        <v>-0.1818447625314199</v>
      </c>
      <c r="X13" s="509">
        <f aca="true" t="shared" si="4" ref="X13:X78">(J13+K13+L13)/I13</f>
        <v>0.041887247360167155</v>
      </c>
      <c r="Y13" s="438">
        <f t="shared" si="1"/>
        <v>58812249</v>
      </c>
      <c r="Z13" s="443"/>
      <c r="AA13" s="443"/>
    </row>
    <row r="14" spans="1:27" s="385" customFormat="1" ht="30" customHeight="1">
      <c r="A14" s="431" t="s">
        <v>43</v>
      </c>
      <c r="B14" s="432" t="s">
        <v>447</v>
      </c>
      <c r="C14" s="495">
        <f>D14+E14</f>
        <v>5000</v>
      </c>
      <c r="D14" s="516">
        <v>600</v>
      </c>
      <c r="E14" s="451">
        <f>'[8]07'!$E$13</f>
        <v>4400</v>
      </c>
      <c r="F14" s="451">
        <f>'[8]07'!$F$13</f>
        <v>0</v>
      </c>
      <c r="G14" s="451"/>
      <c r="H14" s="496">
        <f>C14-F14</f>
        <v>5000</v>
      </c>
      <c r="I14" s="496">
        <f>H14-R14</f>
        <v>5000</v>
      </c>
      <c r="J14" s="451">
        <f>'[8]07'!$J$13</f>
        <v>3400</v>
      </c>
      <c r="K14" s="451">
        <f>'[8]07'!$K$13</f>
        <v>0</v>
      </c>
      <c r="L14" s="451"/>
      <c r="M14" s="497">
        <f>I14-N14-O14-P14-Q14-J14-K14-L14</f>
        <v>1600</v>
      </c>
      <c r="N14" s="451">
        <f>'[8]07'!$N$13</f>
        <v>0</v>
      </c>
      <c r="O14" s="451">
        <f>'[8]07'!$O$13</f>
        <v>0</v>
      </c>
      <c r="P14" s="451">
        <f>'[8]07'!$P$13</f>
        <v>0</v>
      </c>
      <c r="Q14" s="451">
        <f>'[8]07'!$Q$13</f>
        <v>0</v>
      </c>
      <c r="R14" s="525">
        <f>'[8]07'!$R$13</f>
        <v>0</v>
      </c>
      <c r="S14" s="495">
        <f>H14-J14-K14-L14</f>
        <v>1600</v>
      </c>
      <c r="T14" s="447"/>
      <c r="U14" s="447"/>
      <c r="V14" s="448"/>
      <c r="W14" s="442"/>
      <c r="X14" s="446">
        <f t="shared" si="4"/>
        <v>0.68</v>
      </c>
      <c r="Y14" s="438">
        <f t="shared" si="1"/>
        <v>1600</v>
      </c>
      <c r="Z14" s="443"/>
      <c r="AA14" s="443"/>
    </row>
    <row r="15" spans="1:27" s="385" customFormat="1" ht="30" customHeight="1">
      <c r="A15" s="431" t="s">
        <v>44</v>
      </c>
      <c r="B15" s="432" t="s">
        <v>450</v>
      </c>
      <c r="C15" s="495">
        <f aca="true" t="shared" si="5" ref="C15:C105">D15+E15</f>
        <v>300</v>
      </c>
      <c r="D15" s="516">
        <v>0</v>
      </c>
      <c r="E15" s="451">
        <f>'[8]07'!$E$14</f>
        <v>300</v>
      </c>
      <c r="F15" s="451">
        <f>'[8]07'!$F$14</f>
        <v>0</v>
      </c>
      <c r="G15" s="451"/>
      <c r="H15" s="496">
        <f aca="true" t="shared" si="6" ref="H15:H89">C15-F15</f>
        <v>300</v>
      </c>
      <c r="I15" s="496">
        <f aca="true" t="shared" si="7" ref="I15:I105">H15-R15</f>
        <v>300</v>
      </c>
      <c r="J15" s="451">
        <f>'[8]07'!$J$14</f>
        <v>300</v>
      </c>
      <c r="K15" s="451">
        <f>'[8]07'!$K$14</f>
        <v>0</v>
      </c>
      <c r="L15" s="451"/>
      <c r="M15" s="497">
        <f aca="true" t="shared" si="8" ref="M15:M105">I15-N15-O15-P15-Q15-J15-K15-L15</f>
        <v>0</v>
      </c>
      <c r="N15" s="451">
        <f>'[8]07'!$N$14</f>
        <v>0</v>
      </c>
      <c r="O15" s="451">
        <f>'[8]07'!$O$14</f>
        <v>0</v>
      </c>
      <c r="P15" s="451">
        <f>'[8]07'!$P$14</f>
        <v>0</v>
      </c>
      <c r="Q15" s="451">
        <f>'[8]07'!$Q$14</f>
        <v>0</v>
      </c>
      <c r="R15" s="525">
        <f>'[8]07'!$R$14</f>
        <v>0</v>
      </c>
      <c r="S15" s="495">
        <f aca="true" t="shared" si="9" ref="S15:S105">H15-J15-K15-L15</f>
        <v>0</v>
      </c>
      <c r="T15" s="447"/>
      <c r="U15" s="447"/>
      <c r="V15" s="448"/>
      <c r="W15" s="442"/>
      <c r="X15" s="446">
        <f t="shared" si="4"/>
        <v>1</v>
      </c>
      <c r="Y15" s="438">
        <f t="shared" si="1"/>
        <v>0</v>
      </c>
      <c r="Z15" s="443"/>
      <c r="AA15" s="443"/>
    </row>
    <row r="16" spans="1:27" s="385" customFormat="1" ht="30" customHeight="1">
      <c r="A16" s="431" t="s">
        <v>49</v>
      </c>
      <c r="B16" s="432" t="s">
        <v>451</v>
      </c>
      <c r="C16" s="495">
        <f t="shared" si="5"/>
        <v>129905</v>
      </c>
      <c r="D16" s="516">
        <v>121605</v>
      </c>
      <c r="E16" s="451">
        <f>'[8]07'!$E$15</f>
        <v>8300</v>
      </c>
      <c r="F16" s="451">
        <f>'[8]07'!$F$15</f>
        <v>0</v>
      </c>
      <c r="G16" s="451"/>
      <c r="H16" s="496">
        <f t="shared" si="6"/>
        <v>129905</v>
      </c>
      <c r="I16" s="496">
        <f t="shared" si="7"/>
        <v>8300</v>
      </c>
      <c r="J16" s="451">
        <f>'[8]07'!$J$15</f>
        <v>8300</v>
      </c>
      <c r="K16" s="451">
        <f>'[8]07'!$K$15</f>
        <v>0</v>
      </c>
      <c r="L16" s="451"/>
      <c r="M16" s="497">
        <f t="shared" si="8"/>
        <v>0</v>
      </c>
      <c r="N16" s="451">
        <f>'[8]07'!$N$15</f>
        <v>0</v>
      </c>
      <c r="O16" s="451">
        <f>'[8]07'!$O$15</f>
        <v>0</v>
      </c>
      <c r="P16" s="451">
        <f>'[8]07'!$P$15</f>
        <v>0</v>
      </c>
      <c r="Q16" s="451">
        <f>'[8]07'!$Q$15</f>
        <v>0</v>
      </c>
      <c r="R16" s="451">
        <f>'[8]07'!$R$15</f>
        <v>121605</v>
      </c>
      <c r="S16" s="495">
        <f t="shared" si="9"/>
        <v>121605</v>
      </c>
      <c r="T16" s="447"/>
      <c r="U16" s="447"/>
      <c r="V16" s="448"/>
      <c r="W16" s="442"/>
      <c r="X16" s="446">
        <f t="shared" si="4"/>
        <v>1</v>
      </c>
      <c r="Y16" s="438">
        <f t="shared" si="1"/>
        <v>0</v>
      </c>
      <c r="Z16" s="443"/>
      <c r="AA16" s="443"/>
    </row>
    <row r="17" spans="1:27" s="385" customFormat="1" ht="30" customHeight="1">
      <c r="A17" s="431" t="s">
        <v>58</v>
      </c>
      <c r="B17" s="432" t="s">
        <v>533</v>
      </c>
      <c r="C17" s="495">
        <f t="shared" si="5"/>
        <v>3537</v>
      </c>
      <c r="D17" s="516">
        <v>0</v>
      </c>
      <c r="E17" s="451">
        <f>'[8]07'!$E$16</f>
        <v>3537</v>
      </c>
      <c r="F17" s="451">
        <f>'[8]07'!$F$16</f>
        <v>0</v>
      </c>
      <c r="G17" s="451"/>
      <c r="H17" s="496">
        <f t="shared" si="6"/>
        <v>3537</v>
      </c>
      <c r="I17" s="496">
        <f t="shared" si="7"/>
        <v>3537</v>
      </c>
      <c r="J17" s="451">
        <f>'[8]07'!$J$16</f>
        <v>3537</v>
      </c>
      <c r="K17" s="451">
        <f>'[8]07'!$K$16</f>
        <v>0</v>
      </c>
      <c r="L17" s="451"/>
      <c r="M17" s="497">
        <f t="shared" si="8"/>
        <v>0</v>
      </c>
      <c r="N17" s="451">
        <f>'[8]07'!$N$16</f>
        <v>0</v>
      </c>
      <c r="O17" s="451">
        <f>'[8]07'!$O$16</f>
        <v>0</v>
      </c>
      <c r="P17" s="451">
        <f>'[8]07'!$P$16</f>
        <v>0</v>
      </c>
      <c r="Q17" s="451">
        <f>'[8]07'!$Q$16</f>
        <v>0</v>
      </c>
      <c r="R17" s="451">
        <f>'[8]07'!$R$16</f>
        <v>0</v>
      </c>
      <c r="S17" s="495">
        <f t="shared" si="9"/>
        <v>0</v>
      </c>
      <c r="T17" s="447"/>
      <c r="U17" s="499"/>
      <c r="V17" s="448"/>
      <c r="W17" s="442">
        <f>R11/H11</f>
        <v>0.6369455041730814</v>
      </c>
      <c r="X17" s="446">
        <f t="shared" si="4"/>
        <v>1</v>
      </c>
      <c r="Y17" s="438">
        <f t="shared" si="1"/>
        <v>0</v>
      </c>
      <c r="Z17" s="443"/>
      <c r="AA17" s="443"/>
    </row>
    <row r="18" spans="1:27" s="385" customFormat="1" ht="30" customHeight="1">
      <c r="A18" s="431" t="s">
        <v>59</v>
      </c>
      <c r="B18" s="432" t="s">
        <v>452</v>
      </c>
      <c r="C18" s="495">
        <f t="shared" si="5"/>
        <v>20335596</v>
      </c>
      <c r="D18" s="516">
        <v>1228984</v>
      </c>
      <c r="E18" s="451">
        <f>'[8]07'!$E$17</f>
        <v>19106612</v>
      </c>
      <c r="F18" s="451">
        <f>'[8]07'!$F$17</f>
        <v>0</v>
      </c>
      <c r="G18" s="451"/>
      <c r="H18" s="496">
        <f t="shared" si="6"/>
        <v>20335596</v>
      </c>
      <c r="I18" s="496">
        <f t="shared" si="7"/>
        <v>20183212</v>
      </c>
      <c r="J18" s="451">
        <f>'[8]07'!$J$17</f>
        <v>1906612</v>
      </c>
      <c r="K18" s="451">
        <f>'[8]07'!$K$17</f>
        <v>0</v>
      </c>
      <c r="L18" s="451"/>
      <c r="M18" s="497">
        <f t="shared" si="8"/>
        <v>18276600</v>
      </c>
      <c r="N18" s="451">
        <f>'[8]07'!$N$17</f>
        <v>0</v>
      </c>
      <c r="O18" s="451">
        <f>'[8]07'!$O$17</f>
        <v>0</v>
      </c>
      <c r="P18" s="451">
        <f>'[8]07'!$P$17</f>
        <v>0</v>
      </c>
      <c r="Q18" s="451">
        <f>'[8]07'!$Q$16</f>
        <v>0</v>
      </c>
      <c r="R18" s="525">
        <f>'[8]07'!$R$17</f>
        <v>152384</v>
      </c>
      <c r="S18" s="495">
        <f t="shared" si="9"/>
        <v>18428984</v>
      </c>
      <c r="T18" s="447"/>
      <c r="U18" s="447"/>
      <c r="V18" s="448"/>
      <c r="W18" s="442"/>
      <c r="X18" s="446">
        <f t="shared" si="4"/>
        <v>0.0944652417068205</v>
      </c>
      <c r="Y18" s="438">
        <f t="shared" si="1"/>
        <v>18276600</v>
      </c>
      <c r="Z18" s="443"/>
      <c r="AA18" s="443"/>
    </row>
    <row r="19" spans="1:27" s="385" customFormat="1" ht="30" customHeight="1">
      <c r="A19" s="431" t="s">
        <v>60</v>
      </c>
      <c r="B19" s="432" t="s">
        <v>453</v>
      </c>
      <c r="C19" s="495">
        <f t="shared" si="5"/>
        <v>685428589</v>
      </c>
      <c r="D19" s="516">
        <v>669311961</v>
      </c>
      <c r="E19" s="451">
        <f>'[8]07'!$E$18</f>
        <v>16116628</v>
      </c>
      <c r="F19" s="451">
        <f>'[8]07'!$F$18</f>
        <v>50229443</v>
      </c>
      <c r="G19" s="451"/>
      <c r="H19" s="496">
        <f t="shared" si="6"/>
        <v>635199146</v>
      </c>
      <c r="I19" s="496">
        <f t="shared" si="7"/>
        <v>28975301</v>
      </c>
      <c r="J19" s="451">
        <f>'[8]07'!$J$18</f>
        <v>28800</v>
      </c>
      <c r="K19" s="451">
        <f>'[8]07'!$K$18</f>
        <v>0</v>
      </c>
      <c r="L19" s="451"/>
      <c r="M19" s="497">
        <f t="shared" si="8"/>
        <v>28946501</v>
      </c>
      <c r="N19" s="451">
        <f>'[8]07'!$N$18</f>
        <v>0</v>
      </c>
      <c r="O19" s="451">
        <f>'[8]07'!$O$18</f>
        <v>0</v>
      </c>
      <c r="P19" s="451">
        <f>'[8]07'!$P$18</f>
        <v>0</v>
      </c>
      <c r="Q19" s="451">
        <f>'[8]07'!$Q$18</f>
        <v>0</v>
      </c>
      <c r="R19" s="525">
        <f>'[8]07'!$R$18</f>
        <v>606223845</v>
      </c>
      <c r="S19" s="495">
        <f t="shared" si="9"/>
        <v>635170346</v>
      </c>
      <c r="T19" s="447"/>
      <c r="U19" s="447"/>
      <c r="V19" s="448"/>
      <c r="W19" s="442"/>
      <c r="X19" s="446">
        <f t="shared" si="4"/>
        <v>0.0009939499851960123</v>
      </c>
      <c r="Y19" s="438">
        <f t="shared" si="1"/>
        <v>28946501</v>
      </c>
      <c r="Z19" s="443"/>
      <c r="AA19" s="443"/>
    </row>
    <row r="20" spans="1:27" s="385" customFormat="1" ht="30" customHeight="1">
      <c r="A20" s="431" t="s">
        <v>61</v>
      </c>
      <c r="B20" s="432" t="s">
        <v>454</v>
      </c>
      <c r="C20" s="495">
        <f t="shared" si="5"/>
        <v>42486396</v>
      </c>
      <c r="D20" s="516">
        <v>41645566</v>
      </c>
      <c r="E20" s="451">
        <f>'[8]07'!$E$19</f>
        <v>840830</v>
      </c>
      <c r="F20" s="451"/>
      <c r="G20" s="451"/>
      <c r="H20" s="496">
        <f t="shared" si="6"/>
        <v>42486396</v>
      </c>
      <c r="I20" s="496">
        <f t="shared" si="7"/>
        <v>2506713</v>
      </c>
      <c r="J20" s="451">
        <f>'[8]07'!$J$19</f>
        <v>1200</v>
      </c>
      <c r="K20" s="451">
        <f>'[8]07'!$K$19</f>
        <v>0</v>
      </c>
      <c r="L20" s="451"/>
      <c r="M20" s="497">
        <f t="shared" si="8"/>
        <v>1225968</v>
      </c>
      <c r="N20" s="451">
        <f>'[8]07'!$N$19</f>
        <v>1279545</v>
      </c>
      <c r="O20" s="451">
        <f>'[8]07'!$O$19</f>
        <v>0</v>
      </c>
      <c r="P20" s="451">
        <f>'[8]07'!$P$19</f>
        <v>0</v>
      </c>
      <c r="Q20" s="451">
        <f>'[8]07'!$Q$19</f>
        <v>0</v>
      </c>
      <c r="R20" s="525">
        <f>'[8]07'!$R$19</f>
        <v>39979683</v>
      </c>
      <c r="S20" s="495">
        <f t="shared" si="9"/>
        <v>42485196</v>
      </c>
      <c r="T20" s="447"/>
      <c r="U20" s="447"/>
      <c r="V20" s="448"/>
      <c r="W20" s="442"/>
      <c r="X20" s="446">
        <f t="shared" si="4"/>
        <v>0.00047871455567510124</v>
      </c>
      <c r="Y20" s="438">
        <f t="shared" si="1"/>
        <v>2505513</v>
      </c>
      <c r="Z20" s="443"/>
      <c r="AA20" s="443"/>
    </row>
    <row r="21" spans="1:27" s="385" customFormat="1" ht="30" customHeight="1">
      <c r="A21" s="431" t="s">
        <v>62</v>
      </c>
      <c r="B21" s="432" t="s">
        <v>446</v>
      </c>
      <c r="C21" s="495">
        <f t="shared" si="5"/>
        <v>2569119</v>
      </c>
      <c r="D21" s="516">
        <v>2073079</v>
      </c>
      <c r="E21" s="451">
        <f>'[8]07'!$E$20</f>
        <v>496040</v>
      </c>
      <c r="F21" s="451">
        <f>'[8]07'!$F$20</f>
        <v>0</v>
      </c>
      <c r="G21" s="451"/>
      <c r="H21" s="496">
        <f t="shared" si="6"/>
        <v>2569119</v>
      </c>
      <c r="I21" s="496">
        <f t="shared" si="7"/>
        <v>1849845</v>
      </c>
      <c r="J21" s="451">
        <f>'[8]07'!$J$20</f>
        <v>200</v>
      </c>
      <c r="K21" s="451">
        <f>'[8]07'!$K$20</f>
        <v>0</v>
      </c>
      <c r="L21" s="451"/>
      <c r="M21" s="497">
        <f t="shared" si="8"/>
        <v>1849645</v>
      </c>
      <c r="N21" s="451">
        <f>'[8]07'!$N$20</f>
        <v>0</v>
      </c>
      <c r="O21" s="451">
        <f>'[8]07'!$O$20</f>
        <v>0</v>
      </c>
      <c r="P21" s="451">
        <f>'[8]07'!$P$20</f>
        <v>0</v>
      </c>
      <c r="Q21" s="451">
        <f>'[8]07'!$Q$20</f>
        <v>0</v>
      </c>
      <c r="R21" s="525">
        <f>'[8]07'!$R$20</f>
        <v>719274</v>
      </c>
      <c r="S21" s="495">
        <f t="shared" si="9"/>
        <v>2568919</v>
      </c>
      <c r="T21" s="447"/>
      <c r="U21" s="447"/>
      <c r="V21" s="448"/>
      <c r="W21" s="449"/>
      <c r="X21" s="446">
        <f t="shared" si="4"/>
        <v>0.0001081171665734156</v>
      </c>
      <c r="Y21" s="438">
        <f t="shared" si="1"/>
        <v>1849645</v>
      </c>
      <c r="Z21" s="443"/>
      <c r="AA21" s="443"/>
    </row>
    <row r="22" spans="1:27" s="385" customFormat="1" ht="30" customHeight="1">
      <c r="A22" s="431" t="s">
        <v>63</v>
      </c>
      <c r="B22" s="432" t="s">
        <v>455</v>
      </c>
      <c r="C22" s="495">
        <f t="shared" si="5"/>
        <v>214170</v>
      </c>
      <c r="D22" s="516">
        <v>204470</v>
      </c>
      <c r="E22" s="451">
        <f>'[8]07'!$E$21</f>
        <v>9700</v>
      </c>
      <c r="F22" s="451">
        <f>'[8]07'!$F$21</f>
        <v>0</v>
      </c>
      <c r="G22" s="451"/>
      <c r="H22" s="496">
        <f t="shared" si="6"/>
        <v>214170</v>
      </c>
      <c r="I22" s="496">
        <f t="shared" si="7"/>
        <v>40700</v>
      </c>
      <c r="J22" s="451">
        <f>'[8]07'!$J$21</f>
        <v>7300</v>
      </c>
      <c r="K22" s="451">
        <f>'[8]07'!$K$21</f>
        <v>0</v>
      </c>
      <c r="L22" s="451"/>
      <c r="M22" s="497">
        <f t="shared" si="8"/>
        <v>33400</v>
      </c>
      <c r="N22" s="451">
        <f>'[8]07'!$N$21</f>
        <v>0</v>
      </c>
      <c r="O22" s="451">
        <f>'[8]07'!$O$21</f>
        <v>0</v>
      </c>
      <c r="P22" s="451">
        <f>'[8]07'!$P$21</f>
        <v>0</v>
      </c>
      <c r="Q22" s="451">
        <f>'[8]07'!$Q$21</f>
        <v>0</v>
      </c>
      <c r="R22" s="525">
        <f>'[8]07'!$R$21</f>
        <v>173470</v>
      </c>
      <c r="S22" s="495">
        <f t="shared" si="9"/>
        <v>206870</v>
      </c>
      <c r="T22" s="447"/>
      <c r="U22" s="447"/>
      <c r="V22" s="448"/>
      <c r="W22" s="442"/>
      <c r="X22" s="446">
        <f t="shared" si="4"/>
        <v>0.17936117936117937</v>
      </c>
      <c r="Y22" s="438">
        <f t="shared" si="1"/>
        <v>33400</v>
      </c>
      <c r="Z22" s="443"/>
      <c r="AA22" s="443"/>
    </row>
    <row r="23" spans="1:27" s="385" customFormat="1" ht="30" customHeight="1">
      <c r="A23" s="431" t="s">
        <v>83</v>
      </c>
      <c r="B23" s="432" t="s">
        <v>535</v>
      </c>
      <c r="C23" s="495">
        <f t="shared" si="5"/>
        <v>3939851</v>
      </c>
      <c r="D23" s="516">
        <v>3728757</v>
      </c>
      <c r="E23" s="451">
        <f>'[8]07'!$E$22</f>
        <v>211094</v>
      </c>
      <c r="F23" s="451">
        <v>7500</v>
      </c>
      <c r="G23" s="451"/>
      <c r="H23" s="496">
        <f t="shared" si="6"/>
        <v>3932351</v>
      </c>
      <c r="I23" s="496">
        <f t="shared" si="7"/>
        <v>284063</v>
      </c>
      <c r="J23" s="451">
        <f>'[8]07'!$J$22</f>
        <v>51200</v>
      </c>
      <c r="K23" s="451">
        <f>'[8]07'!$K$22</f>
        <v>0</v>
      </c>
      <c r="L23" s="451"/>
      <c r="M23" s="497">
        <f t="shared" si="8"/>
        <v>232863</v>
      </c>
      <c r="N23" s="451">
        <f>'[8]07'!$N$22</f>
        <v>0</v>
      </c>
      <c r="O23" s="451">
        <f>'[8]07'!$O$22</f>
        <v>0</v>
      </c>
      <c r="P23" s="451">
        <f>'[8]07'!$P$22</f>
        <v>0</v>
      </c>
      <c r="Q23" s="451">
        <f>'[8]07'!$Q$22</f>
        <v>0</v>
      </c>
      <c r="R23" s="525">
        <f>'[8]07'!$R$22</f>
        <v>3648288</v>
      </c>
      <c r="S23" s="495">
        <f t="shared" si="9"/>
        <v>3881151</v>
      </c>
      <c r="T23" s="447"/>
      <c r="U23" s="447"/>
      <c r="V23" s="448"/>
      <c r="W23" s="442"/>
      <c r="X23" s="446">
        <f t="shared" si="4"/>
        <v>0.1802417069452903</v>
      </c>
      <c r="Y23" s="438">
        <f t="shared" si="1"/>
        <v>232863</v>
      </c>
      <c r="Z23" s="443"/>
      <c r="AA23" s="443"/>
    </row>
    <row r="24" spans="1:27" s="385" customFormat="1" ht="30" customHeight="1">
      <c r="A24" s="431" t="s">
        <v>84</v>
      </c>
      <c r="B24" s="432" t="s">
        <v>456</v>
      </c>
      <c r="C24" s="495">
        <f t="shared" si="5"/>
        <v>3195831</v>
      </c>
      <c r="D24" s="516">
        <v>2948921</v>
      </c>
      <c r="E24" s="451">
        <f>'[8]07'!$E$23</f>
        <v>246910</v>
      </c>
      <c r="F24" s="451">
        <f>'[8]07'!$F$23</f>
        <v>400</v>
      </c>
      <c r="G24" s="451"/>
      <c r="H24" s="496">
        <f t="shared" si="6"/>
        <v>3195431</v>
      </c>
      <c r="I24" s="496">
        <f t="shared" si="7"/>
        <v>1316363</v>
      </c>
      <c r="J24" s="451">
        <f>'[8]07'!$J$23</f>
        <v>62450</v>
      </c>
      <c r="K24" s="451">
        <f>'[8]07'!$K$23</f>
        <v>39860</v>
      </c>
      <c r="L24" s="451"/>
      <c r="M24" s="497">
        <f t="shared" si="8"/>
        <v>1214053</v>
      </c>
      <c r="N24" s="451">
        <f>'[8]07'!$N$23</f>
        <v>0</v>
      </c>
      <c r="O24" s="451">
        <f>'[8]07'!$O$23</f>
        <v>0</v>
      </c>
      <c r="P24" s="451">
        <f>'[8]07'!$P$23</f>
        <v>0</v>
      </c>
      <c r="Q24" s="451">
        <f>'[8]07'!$Q$23</f>
        <v>0</v>
      </c>
      <c r="R24" s="525">
        <f>'[8]07'!$R$23</f>
        <v>1879068</v>
      </c>
      <c r="S24" s="495">
        <f t="shared" si="9"/>
        <v>3093121</v>
      </c>
      <c r="T24" s="447"/>
      <c r="U24" s="447"/>
      <c r="V24" s="448"/>
      <c r="W24" s="442"/>
      <c r="X24" s="446">
        <f t="shared" si="4"/>
        <v>0.0777217226555289</v>
      </c>
      <c r="Y24" s="438">
        <f t="shared" si="1"/>
        <v>1214053</v>
      </c>
      <c r="Z24" s="443"/>
      <c r="AA24" s="443"/>
    </row>
    <row r="25" spans="1:27" s="385" customFormat="1" ht="30" customHeight="1">
      <c r="A25" s="431" t="s">
        <v>85</v>
      </c>
      <c r="B25" s="432" t="s">
        <v>457</v>
      </c>
      <c r="C25" s="495">
        <f t="shared" si="5"/>
        <v>19508783</v>
      </c>
      <c r="D25" s="516">
        <v>19360759</v>
      </c>
      <c r="E25" s="451">
        <f>'[8]07'!$E$24</f>
        <v>148024</v>
      </c>
      <c r="F25" s="451">
        <f>'[8]07'!$F$24</f>
        <v>0</v>
      </c>
      <c r="G25" s="451"/>
      <c r="H25" s="496">
        <f t="shared" si="6"/>
        <v>19508783</v>
      </c>
      <c r="I25" s="496">
        <f t="shared" si="7"/>
        <v>6210098</v>
      </c>
      <c r="J25" s="451">
        <f>'[8]07'!$J$24</f>
        <v>458024</v>
      </c>
      <c r="K25" s="451">
        <f>'[8]07'!$K$24</f>
        <v>0</v>
      </c>
      <c r="L25" s="451"/>
      <c r="M25" s="497">
        <f t="shared" si="8"/>
        <v>5752074</v>
      </c>
      <c r="N25" s="451">
        <f>'[8]07'!$N$24</f>
        <v>0</v>
      </c>
      <c r="O25" s="451">
        <f>'[8]07'!$O$24</f>
        <v>0</v>
      </c>
      <c r="P25" s="451">
        <f>'[8]07'!$P$24</f>
        <v>0</v>
      </c>
      <c r="Q25" s="451">
        <f>'[8]07'!$Q$24</f>
        <v>0</v>
      </c>
      <c r="R25" s="525">
        <f>'[8]07'!$R$24</f>
        <v>13298685</v>
      </c>
      <c r="S25" s="495">
        <f t="shared" si="9"/>
        <v>19050759</v>
      </c>
      <c r="T25" s="447"/>
      <c r="U25" s="447"/>
      <c r="V25" s="448"/>
      <c r="W25" s="442"/>
      <c r="X25" s="446">
        <f t="shared" si="4"/>
        <v>0.07375471369372914</v>
      </c>
      <c r="Y25" s="438">
        <f t="shared" si="1"/>
        <v>5752074</v>
      </c>
      <c r="Z25" s="443"/>
      <c r="AA25" s="443"/>
    </row>
    <row r="26" spans="1:27" s="385" customFormat="1" ht="30" customHeight="1">
      <c r="A26" s="431"/>
      <c r="B26" s="432"/>
      <c r="C26" s="495">
        <f t="shared" si="5"/>
        <v>0</v>
      </c>
      <c r="D26" s="451"/>
      <c r="E26" s="451">
        <f>'[8]07'!$E$25</f>
        <v>0</v>
      </c>
      <c r="F26" s="451">
        <f>'[8]07'!$F$25</f>
        <v>0</v>
      </c>
      <c r="G26" s="451"/>
      <c r="H26" s="496">
        <f t="shared" si="6"/>
        <v>0</v>
      </c>
      <c r="I26" s="496">
        <f t="shared" si="7"/>
        <v>0</v>
      </c>
      <c r="J26" s="451">
        <f>'[8]07'!$J$25</f>
        <v>0</v>
      </c>
      <c r="K26" s="451">
        <f>'[8]07'!$K$25</f>
        <v>0</v>
      </c>
      <c r="L26" s="451"/>
      <c r="M26" s="497">
        <f t="shared" si="8"/>
        <v>0</v>
      </c>
      <c r="N26" s="451">
        <f>'[8]07'!$N$25</f>
        <v>0</v>
      </c>
      <c r="O26" s="451">
        <f>'[8]07'!$O$25</f>
        <v>0</v>
      </c>
      <c r="P26" s="451">
        <f>'[8]07'!$P$25</f>
        <v>0</v>
      </c>
      <c r="Q26" s="451">
        <f>'[8]07'!$Q$25</f>
        <v>0</v>
      </c>
      <c r="R26" s="525">
        <f>'[8]07'!$R$25</f>
        <v>0</v>
      </c>
      <c r="S26" s="495">
        <f t="shared" si="9"/>
        <v>0</v>
      </c>
      <c r="T26" s="447"/>
      <c r="U26" s="447"/>
      <c r="V26" s="448"/>
      <c r="W26" s="442"/>
      <c r="X26" s="446" t="e">
        <f t="shared" si="4"/>
        <v>#DIV/0!</v>
      </c>
      <c r="Y26" s="438">
        <f t="shared" si="1"/>
        <v>0</v>
      </c>
      <c r="Z26" s="443"/>
      <c r="AA26" s="443"/>
    </row>
    <row r="27" spans="1:27" s="385" customFormat="1" ht="30" customHeight="1">
      <c r="A27" s="491" t="s">
        <v>1</v>
      </c>
      <c r="B27" s="492" t="s">
        <v>17</v>
      </c>
      <c r="C27" s="495">
        <f t="shared" si="5"/>
        <v>1971310626</v>
      </c>
      <c r="D27" s="496">
        <f aca="true" t="shared" si="10" ref="D27:S27">D28+D39+D49+D53+D59+D68+D77+D81+D88+D95+D99+D103</f>
        <v>1813163587</v>
      </c>
      <c r="E27" s="496">
        <f t="shared" si="10"/>
        <v>158147039</v>
      </c>
      <c r="F27" s="496">
        <f t="shared" si="10"/>
        <v>202895</v>
      </c>
      <c r="G27" s="496">
        <f t="shared" si="10"/>
        <v>0</v>
      </c>
      <c r="H27" s="496">
        <f t="shared" si="10"/>
        <v>1971107731</v>
      </c>
      <c r="I27" s="496">
        <f t="shared" si="10"/>
        <v>918387185</v>
      </c>
      <c r="J27" s="496">
        <f t="shared" si="10"/>
        <v>48941799</v>
      </c>
      <c r="K27" s="496">
        <f t="shared" si="10"/>
        <v>39043320</v>
      </c>
      <c r="L27" s="496">
        <f t="shared" si="10"/>
        <v>17343</v>
      </c>
      <c r="M27" s="496">
        <f t="shared" si="10"/>
        <v>802615198</v>
      </c>
      <c r="N27" s="496">
        <f t="shared" si="10"/>
        <v>22245608</v>
      </c>
      <c r="O27" s="496">
        <f t="shared" si="10"/>
        <v>3572103</v>
      </c>
      <c r="P27" s="496">
        <f t="shared" si="10"/>
        <v>0</v>
      </c>
      <c r="Q27" s="496">
        <f t="shared" si="10"/>
        <v>1951814</v>
      </c>
      <c r="R27" s="496">
        <f t="shared" si="10"/>
        <v>1052720546</v>
      </c>
      <c r="S27" s="495">
        <f t="shared" si="10"/>
        <v>1883105269</v>
      </c>
      <c r="T27" s="447">
        <f>S27-R27</f>
        <v>830384723</v>
      </c>
      <c r="U27" s="447">
        <f>'[12]07'!$U$27</f>
        <v>653668558</v>
      </c>
      <c r="V27" s="448">
        <f t="shared" si="3"/>
        <v>176716165</v>
      </c>
      <c r="W27" s="442">
        <f>V27/U27</f>
        <v>0.27034521216790725</v>
      </c>
      <c r="X27" s="446">
        <f t="shared" si="4"/>
        <v>0.09582283315505975</v>
      </c>
      <c r="Y27" s="438">
        <f t="shared" si="1"/>
        <v>830384723</v>
      </c>
      <c r="Z27" s="443"/>
      <c r="AA27" s="443"/>
    </row>
    <row r="28" spans="1:27" s="385" customFormat="1" ht="30" customHeight="1">
      <c r="A28" s="491" t="s">
        <v>43</v>
      </c>
      <c r="B28" s="492" t="s">
        <v>531</v>
      </c>
      <c r="C28" s="495">
        <f t="shared" si="5"/>
        <v>659682198</v>
      </c>
      <c r="D28" s="496">
        <f>D29+D30+D31+D32+D33+D34+D35+D36+D37+D38</f>
        <v>617886205</v>
      </c>
      <c r="E28" s="496">
        <f>E29+E30+E31+E32+E33+E34+E35+E36+E37+E38</f>
        <v>41795993</v>
      </c>
      <c r="F28" s="496">
        <f>F29+F30+F31+F32+F33+F34+F35+F36+F37+F38</f>
        <v>92000</v>
      </c>
      <c r="G28" s="496">
        <f>G29+G30+G31+G32+G33+G34+G35+G36+G37+G38</f>
        <v>0</v>
      </c>
      <c r="H28" s="496">
        <f t="shared" si="6"/>
        <v>659590198</v>
      </c>
      <c r="I28" s="496">
        <f t="shared" si="7"/>
        <v>321747225</v>
      </c>
      <c r="J28" s="496">
        <f>J29+J30+J31+J32+J33+J34+J35+J36+J37+J38</f>
        <v>6312613</v>
      </c>
      <c r="K28" s="496">
        <f>K29+K30+K31+K32+K33+K34+K35+K36+K37+K38</f>
        <v>1238891</v>
      </c>
      <c r="L28" s="496">
        <f>L29+L30+L31+L32+L33+L34+L35+L36+L37+L38</f>
        <v>0</v>
      </c>
      <c r="M28" s="496">
        <f t="shared" si="8"/>
        <v>291103698</v>
      </c>
      <c r="N28" s="496">
        <f>N29+N30+N31+N32+N33+N34+N35+N36+N37+N38</f>
        <v>20326753</v>
      </c>
      <c r="O28" s="496">
        <f>O29+O30+O31+O32+O33+O34+O35+O36+O37+O38</f>
        <v>813456</v>
      </c>
      <c r="P28" s="496">
        <f>P29+P30+P31+P32+P33+P34+P35+P36+P37+P38</f>
        <v>0</v>
      </c>
      <c r="Q28" s="496">
        <f>Q29+Q30+Q31+Q32+Q33+Q34+Q35+Q36+Q37+Q38</f>
        <v>1951814</v>
      </c>
      <c r="R28" s="496">
        <f>R29+R30+R31+R32+R33+R34+R35+R36+R37+R38</f>
        <v>337842973</v>
      </c>
      <c r="S28" s="495">
        <f t="shared" si="9"/>
        <v>652038694</v>
      </c>
      <c r="T28" s="447">
        <f>S28-R28</f>
        <v>314195721</v>
      </c>
      <c r="U28" s="447">
        <f>'[12]07'!$U$28</f>
        <v>237217535</v>
      </c>
      <c r="V28" s="448">
        <f t="shared" si="3"/>
        <v>76978186</v>
      </c>
      <c r="W28" s="442">
        <f>V28/U28</f>
        <v>0.3245046197786348</v>
      </c>
      <c r="X28" s="446">
        <f t="shared" si="4"/>
        <v>0.023470300326599552</v>
      </c>
      <c r="Y28" s="438">
        <f>S28-R28</f>
        <v>314195721</v>
      </c>
      <c r="Z28" s="443"/>
      <c r="AA28" s="443"/>
    </row>
    <row r="29" spans="1:27" s="385" customFormat="1" ht="30" customHeight="1">
      <c r="A29" s="425" t="s">
        <v>45</v>
      </c>
      <c r="B29" s="428" t="s">
        <v>545</v>
      </c>
      <c r="C29" s="495">
        <f t="shared" si="5"/>
        <v>24594441</v>
      </c>
      <c r="D29" s="500">
        <v>24105254</v>
      </c>
      <c r="E29" s="500">
        <v>489187</v>
      </c>
      <c r="F29" s="500">
        <v>0</v>
      </c>
      <c r="G29" s="526"/>
      <c r="H29" s="496">
        <f t="shared" si="6"/>
        <v>24594441</v>
      </c>
      <c r="I29" s="496">
        <f t="shared" si="7"/>
        <v>22809197</v>
      </c>
      <c r="J29" s="500">
        <v>351210</v>
      </c>
      <c r="K29" s="500">
        <v>91113</v>
      </c>
      <c r="L29" s="500"/>
      <c r="M29" s="497">
        <f t="shared" si="8"/>
        <v>21166874</v>
      </c>
      <c r="N29" s="500">
        <v>1200000</v>
      </c>
      <c r="O29" s="500"/>
      <c r="P29" s="500"/>
      <c r="Q29" s="500"/>
      <c r="R29" s="501">
        <v>1785244</v>
      </c>
      <c r="S29" s="495">
        <f t="shared" si="9"/>
        <v>24152118</v>
      </c>
      <c r="T29" s="447"/>
      <c r="U29" s="447"/>
      <c r="V29" s="448">
        <f t="shared" si="3"/>
        <v>0</v>
      </c>
      <c r="W29" s="442"/>
      <c r="X29" s="446">
        <f t="shared" si="4"/>
        <v>0.01939230916371146</v>
      </c>
      <c r="Y29" s="438">
        <f t="shared" si="1"/>
        <v>22366874</v>
      </c>
      <c r="Z29" s="443"/>
      <c r="AA29" s="443"/>
    </row>
    <row r="30" spans="1:27" s="385" customFormat="1" ht="30" customHeight="1">
      <c r="A30" s="425" t="s">
        <v>46</v>
      </c>
      <c r="B30" s="428" t="s">
        <v>460</v>
      </c>
      <c r="C30" s="495">
        <f t="shared" si="5"/>
        <v>20602995</v>
      </c>
      <c r="D30" s="500">
        <v>19541483</v>
      </c>
      <c r="E30" s="500">
        <v>1061512</v>
      </c>
      <c r="F30" s="500">
        <v>0</v>
      </c>
      <c r="G30" s="526"/>
      <c r="H30" s="496">
        <f t="shared" si="6"/>
        <v>20602995</v>
      </c>
      <c r="I30" s="496">
        <f t="shared" si="7"/>
        <v>10464436</v>
      </c>
      <c r="J30" s="500">
        <v>256321</v>
      </c>
      <c r="K30" s="500">
        <v>0</v>
      </c>
      <c r="L30" s="500"/>
      <c r="M30" s="497">
        <f t="shared" si="8"/>
        <v>8342115</v>
      </c>
      <c r="N30" s="500">
        <v>1866000</v>
      </c>
      <c r="O30" s="500">
        <v>0</v>
      </c>
      <c r="P30" s="500"/>
      <c r="Q30" s="500">
        <v>0</v>
      </c>
      <c r="R30" s="501">
        <v>10138559</v>
      </c>
      <c r="S30" s="495">
        <f t="shared" si="9"/>
        <v>20346674</v>
      </c>
      <c r="T30" s="447"/>
      <c r="U30" s="447"/>
      <c r="V30" s="448">
        <f t="shared" si="3"/>
        <v>0</v>
      </c>
      <c r="W30" s="442"/>
      <c r="X30" s="446">
        <f t="shared" si="4"/>
        <v>0.024494487806127344</v>
      </c>
      <c r="Y30" s="438">
        <f t="shared" si="1"/>
        <v>10208115</v>
      </c>
      <c r="Z30" s="443"/>
      <c r="AA30" s="443"/>
    </row>
    <row r="31" spans="1:27" s="385" customFormat="1" ht="30" customHeight="1">
      <c r="A31" s="425" t="s">
        <v>104</v>
      </c>
      <c r="B31" s="429" t="s">
        <v>461</v>
      </c>
      <c r="C31" s="495">
        <f t="shared" si="5"/>
        <v>108761689</v>
      </c>
      <c r="D31" s="500">
        <v>100534055</v>
      </c>
      <c r="E31" s="500">
        <f>8265408-37774</f>
        <v>8227634</v>
      </c>
      <c r="F31" s="500">
        <v>32000</v>
      </c>
      <c r="G31" s="526"/>
      <c r="H31" s="496">
        <f t="shared" si="6"/>
        <v>108729689</v>
      </c>
      <c r="I31" s="496">
        <f t="shared" si="7"/>
        <v>15045698</v>
      </c>
      <c r="J31" s="500">
        <v>204617</v>
      </c>
      <c r="K31" s="500">
        <v>0</v>
      </c>
      <c r="L31" s="500"/>
      <c r="M31" s="497">
        <f t="shared" si="8"/>
        <v>12889267</v>
      </c>
      <c r="N31" s="500">
        <v>0</v>
      </c>
      <c r="O31" s="500"/>
      <c r="P31" s="500"/>
      <c r="Q31" s="500">
        <v>1951814</v>
      </c>
      <c r="R31" s="501">
        <v>93683991</v>
      </c>
      <c r="S31" s="495">
        <f t="shared" si="9"/>
        <v>108525072</v>
      </c>
      <c r="T31" s="447"/>
      <c r="U31" s="447"/>
      <c r="V31" s="448">
        <f t="shared" si="3"/>
        <v>0</v>
      </c>
      <c r="W31" s="442"/>
      <c r="X31" s="446">
        <f t="shared" si="4"/>
        <v>0.013599701389726153</v>
      </c>
      <c r="Y31" s="438">
        <f t="shared" si="1"/>
        <v>14841081</v>
      </c>
      <c r="Z31" s="443"/>
      <c r="AA31" s="443"/>
    </row>
    <row r="32" spans="1:27" s="385" customFormat="1" ht="30" customHeight="1">
      <c r="A32" s="425" t="s">
        <v>106</v>
      </c>
      <c r="B32" s="428" t="s">
        <v>462</v>
      </c>
      <c r="C32" s="495">
        <f t="shared" si="5"/>
        <v>27924188</v>
      </c>
      <c r="D32" s="500">
        <v>21689661</v>
      </c>
      <c r="E32" s="500">
        <v>6234527</v>
      </c>
      <c r="F32" s="500">
        <v>0</v>
      </c>
      <c r="G32" s="526"/>
      <c r="H32" s="496">
        <f t="shared" si="6"/>
        <v>27924188</v>
      </c>
      <c r="I32" s="496">
        <f t="shared" si="7"/>
        <v>18252253</v>
      </c>
      <c r="J32" s="500">
        <v>990279</v>
      </c>
      <c r="K32" s="500">
        <v>0</v>
      </c>
      <c r="L32" s="500">
        <v>0</v>
      </c>
      <c r="M32" s="497">
        <f t="shared" si="8"/>
        <v>17188366</v>
      </c>
      <c r="N32" s="500">
        <v>0</v>
      </c>
      <c r="O32" s="500">
        <v>73608</v>
      </c>
      <c r="P32" s="500"/>
      <c r="Q32" s="500">
        <v>0</v>
      </c>
      <c r="R32" s="501">
        <v>9671935</v>
      </c>
      <c r="S32" s="495">
        <f t="shared" si="9"/>
        <v>26933909</v>
      </c>
      <c r="T32" s="447"/>
      <c r="U32" s="447"/>
      <c r="V32" s="448">
        <f t="shared" si="3"/>
        <v>0</v>
      </c>
      <c r="W32" s="442"/>
      <c r="X32" s="446">
        <f t="shared" si="4"/>
        <v>0.054255165102083565</v>
      </c>
      <c r="Y32" s="438">
        <f t="shared" si="1"/>
        <v>17261974</v>
      </c>
      <c r="Z32" s="443"/>
      <c r="AA32" s="443"/>
    </row>
    <row r="33" spans="1:27" s="385" customFormat="1" ht="30" customHeight="1">
      <c r="A33" s="425" t="s">
        <v>107</v>
      </c>
      <c r="B33" s="429" t="s">
        <v>546</v>
      </c>
      <c r="C33" s="495">
        <f t="shared" si="5"/>
        <v>12877078</v>
      </c>
      <c r="D33" s="500">
        <v>8952866</v>
      </c>
      <c r="E33" s="500">
        <v>3924212</v>
      </c>
      <c r="F33" s="500">
        <v>60000</v>
      </c>
      <c r="G33" s="526"/>
      <c r="H33" s="496">
        <f t="shared" si="6"/>
        <v>12817078</v>
      </c>
      <c r="I33" s="496">
        <f t="shared" si="7"/>
        <v>11005337</v>
      </c>
      <c r="J33" s="500">
        <v>1523616</v>
      </c>
      <c r="K33" s="500">
        <v>865278</v>
      </c>
      <c r="L33" s="500"/>
      <c r="M33" s="497">
        <f t="shared" si="8"/>
        <v>8616443</v>
      </c>
      <c r="N33" s="500"/>
      <c r="O33" s="500"/>
      <c r="P33" s="500">
        <v>0</v>
      </c>
      <c r="Q33" s="500">
        <v>0</v>
      </c>
      <c r="R33" s="501">
        <v>1811741</v>
      </c>
      <c r="S33" s="495">
        <f t="shared" si="9"/>
        <v>10428184</v>
      </c>
      <c r="T33" s="447"/>
      <c r="U33" s="447"/>
      <c r="V33" s="448">
        <f t="shared" si="3"/>
        <v>0</v>
      </c>
      <c r="W33" s="442"/>
      <c r="X33" s="446">
        <f t="shared" si="4"/>
        <v>0.21706686492199193</v>
      </c>
      <c r="Y33" s="438">
        <f t="shared" si="1"/>
        <v>8616443</v>
      </c>
      <c r="Z33" s="443"/>
      <c r="AA33" s="443"/>
    </row>
    <row r="34" spans="1:27" s="385" customFormat="1" ht="30" customHeight="1">
      <c r="A34" s="425" t="s">
        <v>109</v>
      </c>
      <c r="B34" s="429" t="s">
        <v>554</v>
      </c>
      <c r="C34" s="495">
        <f t="shared" si="5"/>
        <v>171665514</v>
      </c>
      <c r="D34" s="500">
        <v>159429938</v>
      </c>
      <c r="E34" s="500">
        <v>12235576</v>
      </c>
      <c r="F34" s="500">
        <v>0</v>
      </c>
      <c r="G34" s="526"/>
      <c r="H34" s="496">
        <f t="shared" si="6"/>
        <v>171665514</v>
      </c>
      <c r="I34" s="496">
        <f t="shared" si="7"/>
        <v>133340760</v>
      </c>
      <c r="J34" s="500">
        <v>1882144</v>
      </c>
      <c r="K34" s="500">
        <v>170000</v>
      </c>
      <c r="L34" s="500">
        <v>0</v>
      </c>
      <c r="M34" s="497">
        <f t="shared" si="8"/>
        <v>130315867</v>
      </c>
      <c r="N34" s="500">
        <v>837400</v>
      </c>
      <c r="O34" s="500">
        <v>135349</v>
      </c>
      <c r="P34" s="500"/>
      <c r="Q34" s="500">
        <v>0</v>
      </c>
      <c r="R34" s="501">
        <v>38324754</v>
      </c>
      <c r="S34" s="495">
        <f t="shared" si="9"/>
        <v>169613370</v>
      </c>
      <c r="T34" s="447"/>
      <c r="U34" s="447"/>
      <c r="V34" s="448">
        <f t="shared" si="3"/>
        <v>0</v>
      </c>
      <c r="W34" s="442"/>
      <c r="X34" s="446">
        <f t="shared" si="4"/>
        <v>0.015390222764592012</v>
      </c>
      <c r="Y34" s="438">
        <f t="shared" si="1"/>
        <v>131288616</v>
      </c>
      <c r="Z34" s="443"/>
      <c r="AA34" s="443"/>
    </row>
    <row r="35" spans="1:27" s="385" customFormat="1" ht="30" customHeight="1">
      <c r="A35" s="425" t="s">
        <v>110</v>
      </c>
      <c r="B35" s="429" t="s">
        <v>463</v>
      </c>
      <c r="C35" s="495">
        <f t="shared" si="5"/>
        <v>52930611</v>
      </c>
      <c r="D35" s="500">
        <v>50351314</v>
      </c>
      <c r="E35" s="500">
        <v>2579297</v>
      </c>
      <c r="F35" s="500">
        <v>0</v>
      </c>
      <c r="G35" s="526">
        <v>0</v>
      </c>
      <c r="H35" s="496">
        <f t="shared" si="6"/>
        <v>52930611</v>
      </c>
      <c r="I35" s="496">
        <f t="shared" si="7"/>
        <v>10107310</v>
      </c>
      <c r="J35" s="500">
        <v>95281</v>
      </c>
      <c r="K35" s="500">
        <v>0</v>
      </c>
      <c r="L35" s="500">
        <v>0</v>
      </c>
      <c r="M35" s="497">
        <f t="shared" si="8"/>
        <v>7714786</v>
      </c>
      <c r="N35" s="500">
        <v>2297243</v>
      </c>
      <c r="O35" s="500">
        <v>0</v>
      </c>
      <c r="P35" s="500">
        <v>0</v>
      </c>
      <c r="Q35" s="500">
        <v>0</v>
      </c>
      <c r="R35" s="501">
        <v>42823301</v>
      </c>
      <c r="S35" s="495">
        <f t="shared" si="9"/>
        <v>52835330</v>
      </c>
      <c r="T35" s="447"/>
      <c r="U35" s="447"/>
      <c r="V35" s="448">
        <f t="shared" si="3"/>
        <v>0</v>
      </c>
      <c r="W35" s="442"/>
      <c r="X35" s="446">
        <f t="shared" si="4"/>
        <v>0.009426939512095701</v>
      </c>
      <c r="Y35" s="438">
        <f t="shared" si="1"/>
        <v>10012029</v>
      </c>
      <c r="Z35" s="443"/>
      <c r="AA35" s="443"/>
    </row>
    <row r="36" spans="1:27" s="385" customFormat="1" ht="30" customHeight="1">
      <c r="A36" s="425" t="s">
        <v>124</v>
      </c>
      <c r="B36" s="429" t="s">
        <v>464</v>
      </c>
      <c r="C36" s="495">
        <f t="shared" si="5"/>
        <v>144857603</v>
      </c>
      <c r="D36" s="500">
        <v>142324091</v>
      </c>
      <c r="E36" s="500">
        <v>2533512</v>
      </c>
      <c r="F36" s="500">
        <v>0</v>
      </c>
      <c r="G36" s="526"/>
      <c r="H36" s="496">
        <f t="shared" si="6"/>
        <v>144857603</v>
      </c>
      <c r="I36" s="496">
        <f t="shared" si="7"/>
        <v>39231179</v>
      </c>
      <c r="J36" s="500">
        <v>393248</v>
      </c>
      <c r="K36" s="500">
        <v>0</v>
      </c>
      <c r="L36" s="500">
        <v>0</v>
      </c>
      <c r="M36" s="497">
        <f t="shared" si="8"/>
        <v>38233432</v>
      </c>
      <c r="N36" s="500">
        <v>0</v>
      </c>
      <c r="O36" s="500">
        <v>604499</v>
      </c>
      <c r="P36" s="500"/>
      <c r="Q36" s="500">
        <v>0</v>
      </c>
      <c r="R36" s="501">
        <v>105626424</v>
      </c>
      <c r="S36" s="495">
        <f t="shared" si="9"/>
        <v>144464355</v>
      </c>
      <c r="T36" s="447"/>
      <c r="U36" s="447"/>
      <c r="V36" s="448">
        <f t="shared" si="3"/>
        <v>0</v>
      </c>
      <c r="W36" s="442"/>
      <c r="X36" s="446">
        <f t="shared" si="4"/>
        <v>0.010023863927209529</v>
      </c>
      <c r="Y36" s="438">
        <f t="shared" si="1"/>
        <v>38837931</v>
      </c>
      <c r="Z36" s="443"/>
      <c r="AA36" s="443"/>
    </row>
    <row r="37" spans="1:27" s="385" customFormat="1" ht="30" customHeight="1">
      <c r="A37" s="425" t="s">
        <v>435</v>
      </c>
      <c r="B37" s="429" t="s">
        <v>465</v>
      </c>
      <c r="C37" s="495">
        <f t="shared" si="5"/>
        <v>80562381</v>
      </c>
      <c r="D37" s="500">
        <v>80307304</v>
      </c>
      <c r="E37" s="500">
        <v>255077</v>
      </c>
      <c r="F37" s="500">
        <v>0</v>
      </c>
      <c r="G37" s="526"/>
      <c r="H37" s="496">
        <f t="shared" si="6"/>
        <v>80562381</v>
      </c>
      <c r="I37" s="496">
        <f t="shared" si="7"/>
        <v>49906558</v>
      </c>
      <c r="J37" s="500">
        <v>408351</v>
      </c>
      <c r="K37" s="500">
        <v>0</v>
      </c>
      <c r="L37" s="500">
        <v>0</v>
      </c>
      <c r="M37" s="497">
        <f t="shared" si="8"/>
        <v>35372097</v>
      </c>
      <c r="N37" s="500">
        <v>14126110</v>
      </c>
      <c r="O37" s="500">
        <v>0</v>
      </c>
      <c r="P37" s="500">
        <v>0</v>
      </c>
      <c r="Q37" s="500">
        <v>0</v>
      </c>
      <c r="R37" s="501">
        <v>30655823</v>
      </c>
      <c r="S37" s="495">
        <f t="shared" si="9"/>
        <v>80154030</v>
      </c>
      <c r="T37" s="447"/>
      <c r="U37" s="447"/>
      <c r="V37" s="448">
        <f t="shared" si="3"/>
        <v>0</v>
      </c>
      <c r="W37" s="442"/>
      <c r="X37" s="446">
        <f t="shared" si="4"/>
        <v>0.008182311430894512</v>
      </c>
      <c r="Y37" s="438">
        <f t="shared" si="1"/>
        <v>49498207</v>
      </c>
      <c r="Z37" s="443"/>
      <c r="AA37" s="443"/>
    </row>
    <row r="38" spans="1:27" s="385" customFormat="1" ht="30" customHeight="1">
      <c r="A38" s="425" t="s">
        <v>549</v>
      </c>
      <c r="B38" s="429" t="s">
        <v>551</v>
      </c>
      <c r="C38" s="495">
        <f t="shared" si="5"/>
        <v>14905698</v>
      </c>
      <c r="D38" s="500">
        <v>10650239</v>
      </c>
      <c r="E38" s="500">
        <v>4255459</v>
      </c>
      <c r="F38" s="500">
        <v>0</v>
      </c>
      <c r="G38" s="526"/>
      <c r="H38" s="496">
        <f t="shared" si="6"/>
        <v>14905698</v>
      </c>
      <c r="I38" s="496">
        <f t="shared" si="7"/>
        <v>11584497</v>
      </c>
      <c r="J38" s="500">
        <v>207546</v>
      </c>
      <c r="K38" s="500">
        <v>112500</v>
      </c>
      <c r="L38" s="500"/>
      <c r="M38" s="497">
        <f t="shared" si="8"/>
        <v>11264451</v>
      </c>
      <c r="N38" s="500"/>
      <c r="O38" s="500"/>
      <c r="P38" s="500">
        <v>0</v>
      </c>
      <c r="Q38" s="500">
        <v>0</v>
      </c>
      <c r="R38" s="501">
        <v>3321201</v>
      </c>
      <c r="S38" s="495">
        <f t="shared" si="9"/>
        <v>14585652</v>
      </c>
      <c r="T38" s="447"/>
      <c r="U38" s="447"/>
      <c r="V38" s="448"/>
      <c r="W38" s="442"/>
      <c r="X38" s="446">
        <f t="shared" si="4"/>
        <v>0.027627095073700654</v>
      </c>
      <c r="Y38" s="438"/>
      <c r="Z38" s="443"/>
      <c r="AA38" s="443"/>
    </row>
    <row r="39" spans="1:27" s="385" customFormat="1" ht="30" customHeight="1">
      <c r="A39" s="491" t="s">
        <v>44</v>
      </c>
      <c r="B39" s="492" t="s">
        <v>530</v>
      </c>
      <c r="C39" s="495">
        <f>D39+E39</f>
        <v>334813999</v>
      </c>
      <c r="D39" s="496">
        <f>D40+D41+D42+D43+D44+D45+D46+D47+D48</f>
        <v>290507831</v>
      </c>
      <c r="E39" s="496">
        <f aca="true" t="shared" si="11" ref="E39:R39">E40+E41+E42+E43+E44+E45+E46+E47+E48</f>
        <v>44306168</v>
      </c>
      <c r="F39" s="496">
        <f t="shared" si="11"/>
        <v>400</v>
      </c>
      <c r="G39" s="496">
        <f t="shared" si="11"/>
        <v>0</v>
      </c>
      <c r="H39" s="496">
        <f t="shared" si="6"/>
        <v>334813599</v>
      </c>
      <c r="I39" s="496">
        <f t="shared" si="7"/>
        <v>121149585</v>
      </c>
      <c r="J39" s="496">
        <f t="shared" si="11"/>
        <v>2431925</v>
      </c>
      <c r="K39" s="496">
        <f t="shared" si="11"/>
        <v>6261590</v>
      </c>
      <c r="L39" s="496">
        <f t="shared" si="11"/>
        <v>0</v>
      </c>
      <c r="M39" s="527">
        <f t="shared" si="8"/>
        <v>112456070</v>
      </c>
      <c r="N39" s="496">
        <f t="shared" si="11"/>
        <v>0</v>
      </c>
      <c r="O39" s="496">
        <f t="shared" si="11"/>
        <v>0</v>
      </c>
      <c r="P39" s="496">
        <f t="shared" si="11"/>
        <v>0</v>
      </c>
      <c r="Q39" s="496">
        <f t="shared" si="11"/>
        <v>0</v>
      </c>
      <c r="R39" s="496">
        <f t="shared" si="11"/>
        <v>213664014</v>
      </c>
      <c r="S39" s="495">
        <f t="shared" si="9"/>
        <v>326120084</v>
      </c>
      <c r="T39" s="447">
        <f>S39-R39</f>
        <v>112456070</v>
      </c>
      <c r="U39" s="447">
        <f>'[12]07'!$U$39</f>
        <v>49491266</v>
      </c>
      <c r="V39" s="448">
        <f t="shared" si="3"/>
        <v>62964804</v>
      </c>
      <c r="W39" s="442">
        <f>V39/U39</f>
        <v>1.2722407222316763</v>
      </c>
      <c r="X39" s="446">
        <f t="shared" si="4"/>
        <v>0.07175852067508114</v>
      </c>
      <c r="Y39" s="438">
        <f>S39-R39</f>
        <v>112456070</v>
      </c>
      <c r="Z39" s="443"/>
      <c r="AA39" s="443"/>
    </row>
    <row r="40" spans="1:27" s="385" customFormat="1" ht="30" customHeight="1">
      <c r="A40" s="425" t="s">
        <v>47</v>
      </c>
      <c r="B40" s="428" t="s">
        <v>467</v>
      </c>
      <c r="C40" s="515">
        <v>63731364</v>
      </c>
      <c r="D40" s="528">
        <v>62850829</v>
      </c>
      <c r="E40" s="529">
        <f>C40-D40</f>
        <v>880535</v>
      </c>
      <c r="F40" s="529"/>
      <c r="G40" s="529"/>
      <c r="H40" s="496">
        <f t="shared" si="6"/>
        <v>63731364</v>
      </c>
      <c r="I40" s="496">
        <f t="shared" si="7"/>
        <v>37494696</v>
      </c>
      <c r="J40" s="528">
        <v>700</v>
      </c>
      <c r="K40" s="530"/>
      <c r="L40" s="531"/>
      <c r="M40" s="497">
        <f t="shared" si="8"/>
        <v>37493996</v>
      </c>
      <c r="N40" s="532"/>
      <c r="O40" s="533"/>
      <c r="P40" s="528"/>
      <c r="Q40" s="528"/>
      <c r="R40" s="528">
        <v>26236668</v>
      </c>
      <c r="S40" s="495">
        <f t="shared" si="9"/>
        <v>63730664</v>
      </c>
      <c r="T40" s="447"/>
      <c r="U40" s="447"/>
      <c r="V40" s="448">
        <f t="shared" si="3"/>
        <v>0</v>
      </c>
      <c r="W40" s="442"/>
      <c r="X40" s="446">
        <f t="shared" si="4"/>
        <v>1.86693072534846E-05</v>
      </c>
      <c r="Y40" s="438">
        <f t="shared" si="1"/>
        <v>37493996</v>
      </c>
      <c r="Z40" s="443"/>
      <c r="AA40" s="443"/>
    </row>
    <row r="41" spans="1:27" s="385" customFormat="1" ht="30" customHeight="1">
      <c r="A41" s="425" t="s">
        <v>48</v>
      </c>
      <c r="B41" s="428" t="s">
        <v>469</v>
      </c>
      <c r="C41" s="515">
        <v>62445628</v>
      </c>
      <c r="D41" s="528">
        <v>58575383</v>
      </c>
      <c r="E41" s="529">
        <f aca="true" t="shared" si="12" ref="E41:E48">C41-D41</f>
        <v>3870245</v>
      </c>
      <c r="F41" s="529"/>
      <c r="G41" s="529"/>
      <c r="H41" s="496">
        <f t="shared" si="6"/>
        <v>62445628</v>
      </c>
      <c r="I41" s="496">
        <f t="shared" si="7"/>
        <v>11088232</v>
      </c>
      <c r="J41" s="528">
        <v>1408329</v>
      </c>
      <c r="K41" s="530"/>
      <c r="L41" s="534"/>
      <c r="M41" s="497">
        <f t="shared" si="8"/>
        <v>9679903</v>
      </c>
      <c r="N41" s="532"/>
      <c r="O41" s="533"/>
      <c r="P41" s="528"/>
      <c r="Q41" s="528"/>
      <c r="R41" s="528">
        <v>51357396</v>
      </c>
      <c r="S41" s="495">
        <f t="shared" si="9"/>
        <v>61037299</v>
      </c>
      <c r="T41" s="447"/>
      <c r="U41" s="447"/>
      <c r="V41" s="448">
        <f t="shared" si="3"/>
        <v>0</v>
      </c>
      <c r="W41" s="442"/>
      <c r="X41" s="446">
        <f t="shared" si="4"/>
        <v>0.12701114118102869</v>
      </c>
      <c r="Y41" s="438">
        <f t="shared" si="1"/>
        <v>9679903</v>
      </c>
      <c r="Z41" s="443"/>
      <c r="AA41" s="443"/>
    </row>
    <row r="42" spans="1:27" s="385" customFormat="1" ht="30" customHeight="1">
      <c r="A42" s="425" t="s">
        <v>468</v>
      </c>
      <c r="B42" s="428" t="s">
        <v>471</v>
      </c>
      <c r="C42" s="515">
        <v>41056676</v>
      </c>
      <c r="D42" s="528">
        <v>37482155</v>
      </c>
      <c r="E42" s="529">
        <f t="shared" si="12"/>
        <v>3574521</v>
      </c>
      <c r="F42" s="529"/>
      <c r="G42" s="529"/>
      <c r="H42" s="496">
        <f t="shared" si="6"/>
        <v>41056676</v>
      </c>
      <c r="I42" s="496">
        <f t="shared" si="7"/>
        <v>12546687</v>
      </c>
      <c r="J42" s="528">
        <v>161449</v>
      </c>
      <c r="K42" s="530">
        <v>311206</v>
      </c>
      <c r="L42" s="535"/>
      <c r="M42" s="497">
        <f t="shared" si="8"/>
        <v>12074032</v>
      </c>
      <c r="N42" s="532"/>
      <c r="O42" s="533"/>
      <c r="P42" s="528"/>
      <c r="Q42" s="528"/>
      <c r="R42" s="528">
        <v>28509989</v>
      </c>
      <c r="S42" s="495">
        <f t="shared" si="9"/>
        <v>40584021</v>
      </c>
      <c r="T42" s="447"/>
      <c r="U42" s="447"/>
      <c r="V42" s="448">
        <f t="shared" si="3"/>
        <v>0</v>
      </c>
      <c r="W42" s="442"/>
      <c r="X42" s="446">
        <f t="shared" si="4"/>
        <v>0.037671697715899025</v>
      </c>
      <c r="Y42" s="438">
        <f t="shared" si="1"/>
        <v>12074032</v>
      </c>
      <c r="Z42" s="443"/>
      <c r="AA42" s="443"/>
    </row>
    <row r="43" spans="1:27" s="385" customFormat="1" ht="30" customHeight="1">
      <c r="A43" s="425" t="s">
        <v>470</v>
      </c>
      <c r="B43" s="428" t="s">
        <v>474</v>
      </c>
      <c r="C43" s="515">
        <v>12569404</v>
      </c>
      <c r="D43" s="528">
        <v>11786535</v>
      </c>
      <c r="E43" s="529">
        <f t="shared" si="12"/>
        <v>782869</v>
      </c>
      <c r="F43" s="529"/>
      <c r="G43" s="529"/>
      <c r="H43" s="496">
        <f t="shared" si="6"/>
        <v>12569404</v>
      </c>
      <c r="I43" s="496">
        <f t="shared" si="7"/>
        <v>7081517</v>
      </c>
      <c r="J43" s="528">
        <v>192460</v>
      </c>
      <c r="K43" s="530">
        <v>5484384</v>
      </c>
      <c r="L43" s="535"/>
      <c r="M43" s="497">
        <f t="shared" si="8"/>
        <v>1404673</v>
      </c>
      <c r="N43" s="532"/>
      <c r="O43" s="533"/>
      <c r="P43" s="528"/>
      <c r="Q43" s="528"/>
      <c r="R43" s="528">
        <v>5487887</v>
      </c>
      <c r="S43" s="495">
        <f t="shared" si="9"/>
        <v>6892560</v>
      </c>
      <c r="T43" s="447"/>
      <c r="U43" s="447"/>
      <c r="V43" s="448">
        <f t="shared" si="3"/>
        <v>0</v>
      </c>
      <c r="W43" s="442"/>
      <c r="X43" s="446">
        <f t="shared" si="4"/>
        <v>0.8016423599632677</v>
      </c>
      <c r="Y43" s="438">
        <f t="shared" si="1"/>
        <v>1404673</v>
      </c>
      <c r="Z43" s="443"/>
      <c r="AA43" s="443"/>
    </row>
    <row r="44" spans="1:27" s="385" customFormat="1" ht="30" customHeight="1">
      <c r="A44" s="425" t="s">
        <v>472</v>
      </c>
      <c r="B44" s="428" t="s">
        <v>476</v>
      </c>
      <c r="C44" s="515">
        <v>11793765</v>
      </c>
      <c r="D44" s="528">
        <v>11385158</v>
      </c>
      <c r="E44" s="529">
        <f t="shared" si="12"/>
        <v>408607</v>
      </c>
      <c r="F44" s="529"/>
      <c r="G44" s="529"/>
      <c r="H44" s="496">
        <f t="shared" si="6"/>
        <v>11793765</v>
      </c>
      <c r="I44" s="496">
        <f t="shared" si="7"/>
        <v>4112348</v>
      </c>
      <c r="J44" s="528">
        <v>142008</v>
      </c>
      <c r="K44" s="530"/>
      <c r="L44" s="536"/>
      <c r="M44" s="497">
        <f t="shared" si="8"/>
        <v>3970340</v>
      </c>
      <c r="N44" s="532"/>
      <c r="O44" s="533"/>
      <c r="P44" s="528"/>
      <c r="Q44" s="528"/>
      <c r="R44" s="528">
        <v>7681417</v>
      </c>
      <c r="S44" s="495">
        <f t="shared" si="9"/>
        <v>11651757</v>
      </c>
      <c r="T44" s="447"/>
      <c r="U44" s="447"/>
      <c r="V44" s="448">
        <f t="shared" si="3"/>
        <v>0</v>
      </c>
      <c r="W44" s="442"/>
      <c r="X44" s="446">
        <f t="shared" si="4"/>
        <v>0.03453209699179155</v>
      </c>
      <c r="Y44" s="438">
        <f t="shared" si="1"/>
        <v>3970340</v>
      </c>
      <c r="Z44" s="443"/>
      <c r="AA44" s="443"/>
    </row>
    <row r="45" spans="1:27" s="385" customFormat="1" ht="30" customHeight="1">
      <c r="A45" s="425" t="s">
        <v>473</v>
      </c>
      <c r="B45" s="428" t="s">
        <v>478</v>
      </c>
      <c r="C45" s="515">
        <v>11707828</v>
      </c>
      <c r="D45" s="528">
        <v>11129048</v>
      </c>
      <c r="E45" s="529">
        <f t="shared" si="12"/>
        <v>578780</v>
      </c>
      <c r="F45" s="529">
        <v>400</v>
      </c>
      <c r="G45" s="529"/>
      <c r="H45" s="496">
        <f t="shared" si="6"/>
        <v>11707428</v>
      </c>
      <c r="I45" s="496">
        <f t="shared" si="7"/>
        <v>6653467</v>
      </c>
      <c r="J45" s="528">
        <v>110174</v>
      </c>
      <c r="K45" s="530"/>
      <c r="L45" s="537"/>
      <c r="M45" s="497">
        <f t="shared" si="8"/>
        <v>6543293</v>
      </c>
      <c r="N45" s="532"/>
      <c r="O45" s="533"/>
      <c r="P45" s="528"/>
      <c r="Q45" s="528"/>
      <c r="R45" s="528">
        <v>5053961</v>
      </c>
      <c r="S45" s="495">
        <f t="shared" si="9"/>
        <v>11597254</v>
      </c>
      <c r="T45" s="447"/>
      <c r="U45" s="447"/>
      <c r="V45" s="448">
        <f t="shared" si="3"/>
        <v>0</v>
      </c>
      <c r="W45" s="442"/>
      <c r="X45" s="446">
        <f t="shared" si="4"/>
        <v>0.01655888576587214</v>
      </c>
      <c r="Y45" s="438">
        <f t="shared" si="1"/>
        <v>6543293</v>
      </c>
      <c r="Z45" s="443"/>
      <c r="AA45" s="443"/>
    </row>
    <row r="46" spans="1:27" s="385" customFormat="1" ht="30" customHeight="1">
      <c r="A46" s="425" t="s">
        <v>475</v>
      </c>
      <c r="B46" s="428" t="s">
        <v>479</v>
      </c>
      <c r="C46" s="515">
        <v>54221755</v>
      </c>
      <c r="D46" s="538">
        <v>22198593</v>
      </c>
      <c r="E46" s="529">
        <f>C46-D46</f>
        <v>32023162</v>
      </c>
      <c r="F46" s="539"/>
      <c r="G46" s="529"/>
      <c r="H46" s="496">
        <f t="shared" si="6"/>
        <v>54221755</v>
      </c>
      <c r="I46" s="496">
        <f t="shared" si="7"/>
        <v>35481322</v>
      </c>
      <c r="J46" s="534">
        <v>91118</v>
      </c>
      <c r="K46" s="540"/>
      <c r="L46" s="535"/>
      <c r="M46" s="497">
        <f t="shared" si="8"/>
        <v>35390204</v>
      </c>
      <c r="N46" s="532"/>
      <c r="O46" s="534"/>
      <c r="P46" s="534"/>
      <c r="Q46" s="541"/>
      <c r="R46" s="542">
        <v>18740433</v>
      </c>
      <c r="S46" s="495">
        <f t="shared" si="9"/>
        <v>54130637</v>
      </c>
      <c r="T46" s="447"/>
      <c r="U46" s="447"/>
      <c r="V46" s="448">
        <f t="shared" si="3"/>
        <v>0</v>
      </c>
      <c r="W46" s="442"/>
      <c r="X46" s="446">
        <f t="shared" si="4"/>
        <v>0.002568055384182134</v>
      </c>
      <c r="Y46" s="438">
        <f t="shared" si="1"/>
        <v>35390204</v>
      </c>
      <c r="Z46" s="443"/>
      <c r="AA46" s="443"/>
    </row>
    <row r="47" spans="1:27" s="385" customFormat="1" ht="30" customHeight="1">
      <c r="A47" s="425" t="s">
        <v>477</v>
      </c>
      <c r="B47" s="428" t="s">
        <v>552</v>
      </c>
      <c r="C47" s="515">
        <v>9752115</v>
      </c>
      <c r="D47" s="538">
        <v>8569127</v>
      </c>
      <c r="E47" s="529">
        <f t="shared" si="12"/>
        <v>1182988</v>
      </c>
      <c r="F47" s="543"/>
      <c r="G47" s="543"/>
      <c r="H47" s="496">
        <f t="shared" si="6"/>
        <v>9752115</v>
      </c>
      <c r="I47" s="496">
        <f t="shared" si="7"/>
        <v>4693033</v>
      </c>
      <c r="J47" s="534">
        <v>220509</v>
      </c>
      <c r="K47" s="540"/>
      <c r="L47" s="535"/>
      <c r="M47" s="497">
        <f t="shared" si="8"/>
        <v>4472524</v>
      </c>
      <c r="N47" s="532"/>
      <c r="O47" s="534"/>
      <c r="P47" s="534"/>
      <c r="Q47" s="541"/>
      <c r="R47" s="542">
        <v>5059082</v>
      </c>
      <c r="S47" s="495">
        <f t="shared" si="9"/>
        <v>9531606</v>
      </c>
      <c r="T47" s="447"/>
      <c r="U47" s="447"/>
      <c r="V47" s="448">
        <f t="shared" si="3"/>
        <v>0</v>
      </c>
      <c r="W47" s="442"/>
      <c r="X47" s="446">
        <f t="shared" si="4"/>
        <v>0.04698645843743268</v>
      </c>
      <c r="Y47" s="438">
        <f t="shared" si="1"/>
        <v>4472524</v>
      </c>
      <c r="Z47" s="443"/>
      <c r="AA47" s="443"/>
    </row>
    <row r="48" spans="1:27" s="385" customFormat="1" ht="30" customHeight="1">
      <c r="A48" s="425" t="s">
        <v>594</v>
      </c>
      <c r="B48" s="428" t="s">
        <v>596</v>
      </c>
      <c r="C48" s="515">
        <v>67535464</v>
      </c>
      <c r="D48" s="538">
        <v>66531003</v>
      </c>
      <c r="E48" s="529">
        <f t="shared" si="12"/>
        <v>1004461</v>
      </c>
      <c r="F48" s="543"/>
      <c r="G48" s="543"/>
      <c r="H48" s="496">
        <f t="shared" si="6"/>
        <v>67535464</v>
      </c>
      <c r="I48" s="496">
        <f t="shared" si="7"/>
        <v>1998283</v>
      </c>
      <c r="J48" s="534">
        <v>105178</v>
      </c>
      <c r="K48" s="540">
        <v>466000</v>
      </c>
      <c r="L48" s="535"/>
      <c r="M48" s="497">
        <f t="shared" si="8"/>
        <v>1427105</v>
      </c>
      <c r="N48" s="532"/>
      <c r="O48" s="534"/>
      <c r="P48" s="534"/>
      <c r="Q48" s="541"/>
      <c r="R48" s="542">
        <v>65537181</v>
      </c>
      <c r="S48" s="495">
        <f t="shared" si="9"/>
        <v>66964286</v>
      </c>
      <c r="T48" s="447"/>
      <c r="U48" s="447"/>
      <c r="V48" s="448"/>
      <c r="W48" s="442"/>
      <c r="X48" s="446"/>
      <c r="Y48" s="438"/>
      <c r="Z48" s="443"/>
      <c r="AA48" s="443"/>
    </row>
    <row r="49" spans="1:27" s="385" customFormat="1" ht="30" customHeight="1">
      <c r="A49" s="491" t="s">
        <v>49</v>
      </c>
      <c r="B49" s="492" t="s">
        <v>527</v>
      </c>
      <c r="C49" s="495">
        <f t="shared" si="5"/>
        <v>4448638</v>
      </c>
      <c r="D49" s="496">
        <f>D50+D51+D52</f>
        <v>2685122</v>
      </c>
      <c r="E49" s="496">
        <f aca="true" t="shared" si="13" ref="E49:R49">E50+E51+E52</f>
        <v>1763516</v>
      </c>
      <c r="F49" s="496">
        <f t="shared" si="13"/>
        <v>0</v>
      </c>
      <c r="G49" s="496">
        <f t="shared" si="13"/>
        <v>0</v>
      </c>
      <c r="H49" s="496">
        <f t="shared" si="6"/>
        <v>4448638</v>
      </c>
      <c r="I49" s="496">
        <f t="shared" si="7"/>
        <v>4032013</v>
      </c>
      <c r="J49" s="496">
        <f t="shared" si="13"/>
        <v>423197</v>
      </c>
      <c r="K49" s="496">
        <f t="shared" si="13"/>
        <v>30000</v>
      </c>
      <c r="L49" s="496">
        <f t="shared" si="13"/>
        <v>0</v>
      </c>
      <c r="M49" s="527">
        <f t="shared" si="8"/>
        <v>3578816</v>
      </c>
      <c r="N49" s="496">
        <f t="shared" si="13"/>
        <v>0</v>
      </c>
      <c r="O49" s="496">
        <f t="shared" si="13"/>
        <v>0</v>
      </c>
      <c r="P49" s="496">
        <f t="shared" si="13"/>
        <v>0</v>
      </c>
      <c r="Q49" s="496">
        <f t="shared" si="13"/>
        <v>0</v>
      </c>
      <c r="R49" s="496">
        <f t="shared" si="13"/>
        <v>416625</v>
      </c>
      <c r="S49" s="495">
        <f t="shared" si="9"/>
        <v>3995441</v>
      </c>
      <c r="T49" s="447">
        <f>S49-R49</f>
        <v>3578816</v>
      </c>
      <c r="U49" s="447">
        <f>'[12]07'!$U$48</f>
        <v>1132037</v>
      </c>
      <c r="V49" s="448">
        <f t="shared" si="3"/>
        <v>2446779</v>
      </c>
      <c r="W49" s="442">
        <f>V49/U49</f>
        <v>2.1613949014033995</v>
      </c>
      <c r="X49" s="446">
        <f t="shared" si="4"/>
        <v>0.11239968720338947</v>
      </c>
      <c r="Y49" s="438">
        <f t="shared" si="1"/>
        <v>3578816</v>
      </c>
      <c r="Z49" s="443"/>
      <c r="AA49" s="443"/>
    </row>
    <row r="50" spans="1:27" s="385" customFormat="1" ht="30" customHeight="1">
      <c r="A50" s="425" t="s">
        <v>113</v>
      </c>
      <c r="B50" s="503" t="s">
        <v>606</v>
      </c>
      <c r="C50" s="495">
        <f t="shared" si="5"/>
        <v>2571192</v>
      </c>
      <c r="D50" s="521">
        <f>1513264+3599</f>
        <v>1516863</v>
      </c>
      <c r="E50" s="521">
        <f>1057928-3599</f>
        <v>1054329</v>
      </c>
      <c r="F50" s="521">
        <v>0</v>
      </c>
      <c r="G50" s="544"/>
      <c r="H50" s="496">
        <f t="shared" si="6"/>
        <v>2571192</v>
      </c>
      <c r="I50" s="496">
        <f t="shared" si="7"/>
        <v>2536792</v>
      </c>
      <c r="J50" s="521">
        <v>154650</v>
      </c>
      <c r="K50" s="521">
        <v>30000</v>
      </c>
      <c r="L50" s="521">
        <v>0</v>
      </c>
      <c r="M50" s="497">
        <f t="shared" si="8"/>
        <v>2352142</v>
      </c>
      <c r="N50" s="521">
        <v>0</v>
      </c>
      <c r="O50" s="521">
        <v>0</v>
      </c>
      <c r="P50" s="521">
        <v>0</v>
      </c>
      <c r="Q50" s="521">
        <v>0</v>
      </c>
      <c r="R50" s="521">
        <v>34400</v>
      </c>
      <c r="S50" s="495">
        <f t="shared" si="9"/>
        <v>2386542</v>
      </c>
      <c r="T50" s="447"/>
      <c r="U50" s="447"/>
      <c r="V50" s="448">
        <f t="shared" si="3"/>
        <v>0</v>
      </c>
      <c r="W50" s="442"/>
      <c r="X50" s="446">
        <f t="shared" si="4"/>
        <v>0.07278878205229282</v>
      </c>
      <c r="Y50" s="438">
        <f t="shared" si="1"/>
        <v>2352142</v>
      </c>
      <c r="Z50" s="443"/>
      <c r="AA50" s="443"/>
    </row>
    <row r="51" spans="1:27" s="385" customFormat="1" ht="30" customHeight="1">
      <c r="A51" s="425" t="s">
        <v>114</v>
      </c>
      <c r="B51" s="503" t="s">
        <v>607</v>
      </c>
      <c r="C51" s="495">
        <f t="shared" si="5"/>
        <v>1573259</v>
      </c>
      <c r="D51" s="521">
        <v>903812</v>
      </c>
      <c r="E51" s="521">
        <v>669447</v>
      </c>
      <c r="F51" s="521">
        <v>0</v>
      </c>
      <c r="G51" s="544"/>
      <c r="H51" s="496">
        <f t="shared" si="6"/>
        <v>1573259</v>
      </c>
      <c r="I51" s="496">
        <f t="shared" si="7"/>
        <v>1191034</v>
      </c>
      <c r="J51" s="521">
        <v>243647</v>
      </c>
      <c r="K51" s="521">
        <v>0</v>
      </c>
      <c r="L51" s="521">
        <v>0</v>
      </c>
      <c r="M51" s="497">
        <f t="shared" si="8"/>
        <v>947387</v>
      </c>
      <c r="N51" s="521">
        <v>0</v>
      </c>
      <c r="O51" s="521">
        <v>0</v>
      </c>
      <c r="P51" s="521">
        <v>0</v>
      </c>
      <c r="Q51" s="521">
        <v>0</v>
      </c>
      <c r="R51" s="521">
        <v>382225</v>
      </c>
      <c r="S51" s="495">
        <f t="shared" si="9"/>
        <v>1329612</v>
      </c>
      <c r="T51" s="447"/>
      <c r="U51" s="447"/>
      <c r="V51" s="448"/>
      <c r="W51" s="442"/>
      <c r="X51" s="446"/>
      <c r="Y51" s="438"/>
      <c r="Z51" s="443"/>
      <c r="AA51" s="443"/>
    </row>
    <row r="52" spans="1:27" s="385" customFormat="1" ht="30" customHeight="1">
      <c r="A52" s="425" t="s">
        <v>115</v>
      </c>
      <c r="B52" s="503" t="s">
        <v>608</v>
      </c>
      <c r="C52" s="495">
        <f t="shared" si="5"/>
        <v>304187</v>
      </c>
      <c r="D52" s="521">
        <v>264447</v>
      </c>
      <c r="E52" s="521">
        <v>39740</v>
      </c>
      <c r="F52" s="521">
        <v>0</v>
      </c>
      <c r="G52" s="544"/>
      <c r="H52" s="496">
        <f t="shared" si="6"/>
        <v>304187</v>
      </c>
      <c r="I52" s="496">
        <f t="shared" si="7"/>
        <v>304187</v>
      </c>
      <c r="J52" s="521">
        <v>24900</v>
      </c>
      <c r="K52" s="521">
        <v>0</v>
      </c>
      <c r="L52" s="521">
        <v>0</v>
      </c>
      <c r="M52" s="497">
        <f t="shared" si="8"/>
        <v>279287</v>
      </c>
      <c r="N52" s="521">
        <v>0</v>
      </c>
      <c r="O52" s="521">
        <v>0</v>
      </c>
      <c r="P52" s="521">
        <v>0</v>
      </c>
      <c r="Q52" s="521">
        <v>0</v>
      </c>
      <c r="R52" s="521">
        <v>0</v>
      </c>
      <c r="S52" s="495">
        <f t="shared" si="9"/>
        <v>279287</v>
      </c>
      <c r="T52" s="447">
        <f>S52-R52</f>
        <v>279287</v>
      </c>
      <c r="U52" s="447"/>
      <c r="V52" s="448">
        <f t="shared" si="3"/>
        <v>279287</v>
      </c>
      <c r="W52" s="442"/>
      <c r="X52" s="446"/>
      <c r="Y52" s="438">
        <f t="shared" si="1"/>
        <v>279287</v>
      </c>
      <c r="Z52" s="443"/>
      <c r="AA52" s="443"/>
    </row>
    <row r="53" spans="1:27" s="385" customFormat="1" ht="30" customHeight="1">
      <c r="A53" s="491" t="s">
        <v>58</v>
      </c>
      <c r="B53" s="492" t="s">
        <v>481</v>
      </c>
      <c r="C53" s="495">
        <f t="shared" si="5"/>
        <v>124656677</v>
      </c>
      <c r="D53" s="496">
        <f>D54+D55+D56+D57+D58</f>
        <v>107928660</v>
      </c>
      <c r="E53" s="496">
        <f aca="true" t="shared" si="14" ref="E53:R53">E54+E55+E56+E57+E58</f>
        <v>16728017</v>
      </c>
      <c r="F53" s="496">
        <f t="shared" si="14"/>
        <v>0</v>
      </c>
      <c r="G53" s="496">
        <f t="shared" si="14"/>
        <v>0</v>
      </c>
      <c r="H53" s="496">
        <f t="shared" si="14"/>
        <v>124656677</v>
      </c>
      <c r="I53" s="496">
        <f t="shared" si="14"/>
        <v>57322943</v>
      </c>
      <c r="J53" s="496">
        <f t="shared" si="14"/>
        <v>1872027</v>
      </c>
      <c r="K53" s="496">
        <f t="shared" si="14"/>
        <v>4164724</v>
      </c>
      <c r="L53" s="496">
        <f t="shared" si="14"/>
        <v>0</v>
      </c>
      <c r="M53" s="496">
        <f t="shared" si="14"/>
        <v>51286192</v>
      </c>
      <c r="N53" s="496">
        <f t="shared" si="14"/>
        <v>0</v>
      </c>
      <c r="O53" s="496">
        <f t="shared" si="14"/>
        <v>0</v>
      </c>
      <c r="P53" s="496">
        <f t="shared" si="14"/>
        <v>0</v>
      </c>
      <c r="Q53" s="496">
        <f t="shared" si="14"/>
        <v>0</v>
      </c>
      <c r="R53" s="496">
        <f t="shared" si="14"/>
        <v>67333734</v>
      </c>
      <c r="S53" s="495">
        <f t="shared" si="9"/>
        <v>118619926</v>
      </c>
      <c r="T53" s="447">
        <f>S53-R53</f>
        <v>51286192</v>
      </c>
      <c r="U53" s="447">
        <f>'[12]07'!$U$51</f>
        <v>38094269</v>
      </c>
      <c r="V53" s="448">
        <f t="shared" si="3"/>
        <v>13191923</v>
      </c>
      <c r="W53" s="442">
        <f>V53/U53</f>
        <v>0.3462967881074185</v>
      </c>
      <c r="X53" s="446">
        <f t="shared" si="4"/>
        <v>0.10531125382030716</v>
      </c>
      <c r="Y53" s="438">
        <f t="shared" si="1"/>
        <v>51286192</v>
      </c>
      <c r="Z53" s="443"/>
      <c r="AA53" s="443"/>
    </row>
    <row r="54" spans="1:27" s="385" customFormat="1" ht="30" customHeight="1">
      <c r="A54" s="425" t="s">
        <v>116</v>
      </c>
      <c r="B54" s="427" t="s">
        <v>584</v>
      </c>
      <c r="C54" s="495">
        <f t="shared" si="5"/>
        <v>54260288</v>
      </c>
      <c r="D54" s="512">
        <v>46433162</v>
      </c>
      <c r="E54" s="512">
        <v>7827126</v>
      </c>
      <c r="F54" s="512">
        <v>0</v>
      </c>
      <c r="G54" s="512">
        <v>0</v>
      </c>
      <c r="H54" s="496">
        <f t="shared" si="6"/>
        <v>54260288</v>
      </c>
      <c r="I54" s="496">
        <f t="shared" si="7"/>
        <v>25405260</v>
      </c>
      <c r="J54" s="512">
        <v>608578</v>
      </c>
      <c r="K54" s="512">
        <v>3750000</v>
      </c>
      <c r="L54" s="512">
        <v>0</v>
      </c>
      <c r="M54" s="497">
        <f t="shared" si="8"/>
        <v>21046682</v>
      </c>
      <c r="N54" s="512">
        <v>0</v>
      </c>
      <c r="O54" s="512">
        <v>0</v>
      </c>
      <c r="P54" s="512">
        <v>0</v>
      </c>
      <c r="Q54" s="517">
        <v>0</v>
      </c>
      <c r="R54" s="518">
        <v>28855028</v>
      </c>
      <c r="S54" s="495">
        <f t="shared" si="9"/>
        <v>49901710</v>
      </c>
      <c r="T54" s="447"/>
      <c r="U54" s="447"/>
      <c r="V54" s="448">
        <f t="shared" si="3"/>
        <v>0</v>
      </c>
      <c r="W54" s="442"/>
      <c r="X54" s="446">
        <f t="shared" si="4"/>
        <v>0.17156203085502766</v>
      </c>
      <c r="Y54" s="438">
        <f t="shared" si="1"/>
        <v>21046682</v>
      </c>
      <c r="Z54" s="443"/>
      <c r="AA54" s="443"/>
    </row>
    <row r="55" spans="1:27" s="385" customFormat="1" ht="30" customHeight="1">
      <c r="A55" s="425" t="s">
        <v>117</v>
      </c>
      <c r="B55" s="427" t="s">
        <v>482</v>
      </c>
      <c r="C55" s="495">
        <f t="shared" si="5"/>
        <v>24386412</v>
      </c>
      <c r="D55" s="512">
        <v>18061240</v>
      </c>
      <c r="E55" s="512">
        <v>6325172</v>
      </c>
      <c r="F55" s="512">
        <v>0</v>
      </c>
      <c r="G55" s="512">
        <v>0</v>
      </c>
      <c r="H55" s="496">
        <f t="shared" si="6"/>
        <v>24386412</v>
      </c>
      <c r="I55" s="496">
        <f t="shared" si="7"/>
        <v>23281808</v>
      </c>
      <c r="J55" s="512">
        <v>363035</v>
      </c>
      <c r="K55" s="512">
        <v>0</v>
      </c>
      <c r="L55" s="512">
        <v>0</v>
      </c>
      <c r="M55" s="497">
        <f t="shared" si="8"/>
        <v>22918773</v>
      </c>
      <c r="N55" s="512">
        <v>0</v>
      </c>
      <c r="O55" s="512">
        <v>0</v>
      </c>
      <c r="P55" s="512">
        <v>0</v>
      </c>
      <c r="Q55" s="517">
        <v>0</v>
      </c>
      <c r="R55" s="518">
        <v>1104604</v>
      </c>
      <c r="S55" s="495">
        <f t="shared" si="9"/>
        <v>24023377</v>
      </c>
      <c r="T55" s="447"/>
      <c r="U55" s="447"/>
      <c r="V55" s="448">
        <f t="shared" si="3"/>
        <v>0</v>
      </c>
      <c r="W55" s="442"/>
      <c r="X55" s="446">
        <f t="shared" si="4"/>
        <v>0.015593075932934419</v>
      </c>
      <c r="Y55" s="438">
        <f t="shared" si="1"/>
        <v>22918773</v>
      </c>
      <c r="Z55" s="443"/>
      <c r="AA55" s="443"/>
    </row>
    <row r="56" spans="1:27" s="385" customFormat="1" ht="30" customHeight="1">
      <c r="A56" s="425" t="s">
        <v>118</v>
      </c>
      <c r="B56" s="433" t="s">
        <v>483</v>
      </c>
      <c r="C56" s="495">
        <f t="shared" si="5"/>
        <v>36990074</v>
      </c>
      <c r="D56" s="512">
        <v>35085199</v>
      </c>
      <c r="E56" s="512">
        <v>1904875</v>
      </c>
      <c r="F56" s="512">
        <v>0</v>
      </c>
      <c r="G56" s="512">
        <v>0</v>
      </c>
      <c r="H56" s="496">
        <f t="shared" si="6"/>
        <v>36990074</v>
      </c>
      <c r="I56" s="496">
        <f t="shared" si="7"/>
        <v>5191873</v>
      </c>
      <c r="J56" s="512">
        <v>201405</v>
      </c>
      <c r="K56" s="512">
        <v>353760</v>
      </c>
      <c r="L56" s="512">
        <v>0</v>
      </c>
      <c r="M56" s="497">
        <f t="shared" si="8"/>
        <v>4636708</v>
      </c>
      <c r="N56" s="512">
        <v>0</v>
      </c>
      <c r="O56" s="512">
        <v>0</v>
      </c>
      <c r="P56" s="512">
        <v>0</v>
      </c>
      <c r="Q56" s="517">
        <v>0</v>
      </c>
      <c r="R56" s="518">
        <v>31798201</v>
      </c>
      <c r="S56" s="495">
        <f t="shared" si="9"/>
        <v>36434909</v>
      </c>
      <c r="T56" s="447"/>
      <c r="U56" s="447"/>
      <c r="V56" s="448">
        <f t="shared" si="3"/>
        <v>0</v>
      </c>
      <c r="W56" s="442"/>
      <c r="X56" s="446">
        <f t="shared" si="4"/>
        <v>0.10692961865592629</v>
      </c>
      <c r="Y56" s="438">
        <f t="shared" si="1"/>
        <v>4636708</v>
      </c>
      <c r="Z56" s="443"/>
      <c r="AA56" s="443"/>
    </row>
    <row r="57" spans="1:27" s="385" customFormat="1" ht="30" customHeight="1">
      <c r="A57" s="425" t="s">
        <v>119</v>
      </c>
      <c r="B57" s="434" t="s">
        <v>484</v>
      </c>
      <c r="C57" s="495">
        <f t="shared" si="5"/>
        <v>7368924</v>
      </c>
      <c r="D57" s="512">
        <v>6723567</v>
      </c>
      <c r="E57" s="512">
        <v>645357</v>
      </c>
      <c r="F57" s="512">
        <v>0</v>
      </c>
      <c r="G57" s="513"/>
      <c r="H57" s="496">
        <f t="shared" si="6"/>
        <v>7368924</v>
      </c>
      <c r="I57" s="496">
        <f t="shared" si="7"/>
        <v>1793023</v>
      </c>
      <c r="J57" s="512">
        <v>89703</v>
      </c>
      <c r="K57" s="512">
        <v>750</v>
      </c>
      <c r="L57" s="513"/>
      <c r="M57" s="497">
        <f t="shared" si="8"/>
        <v>1702570</v>
      </c>
      <c r="N57" s="512"/>
      <c r="O57" s="512"/>
      <c r="P57" s="513"/>
      <c r="Q57" s="519"/>
      <c r="R57" s="512">
        <v>5575901</v>
      </c>
      <c r="S57" s="495">
        <f t="shared" si="9"/>
        <v>7278471</v>
      </c>
      <c r="T57" s="447"/>
      <c r="U57" s="447"/>
      <c r="V57" s="448">
        <f t="shared" si="3"/>
        <v>0</v>
      </c>
      <c r="W57" s="442"/>
      <c r="X57" s="446">
        <f t="shared" si="4"/>
        <v>0.05044720564097616</v>
      </c>
      <c r="Y57" s="438">
        <f t="shared" si="1"/>
        <v>1702570</v>
      </c>
      <c r="Z57" s="443"/>
      <c r="AA57" s="443"/>
    </row>
    <row r="58" spans="1:27" s="385" customFormat="1" ht="30" customHeight="1">
      <c r="A58" s="425" t="s">
        <v>120</v>
      </c>
      <c r="B58" s="434" t="s">
        <v>560</v>
      </c>
      <c r="C58" s="495">
        <f t="shared" si="5"/>
        <v>1650979</v>
      </c>
      <c r="D58" s="512">
        <v>1625492</v>
      </c>
      <c r="E58" s="512">
        <v>25487</v>
      </c>
      <c r="F58" s="512">
        <v>0</v>
      </c>
      <c r="G58" s="513"/>
      <c r="H58" s="496">
        <f t="shared" si="6"/>
        <v>1650979</v>
      </c>
      <c r="I58" s="496">
        <f t="shared" si="7"/>
        <v>1650979</v>
      </c>
      <c r="J58" s="512">
        <v>609306</v>
      </c>
      <c r="K58" s="512">
        <v>60214</v>
      </c>
      <c r="L58" s="520"/>
      <c r="M58" s="497">
        <f t="shared" si="8"/>
        <v>981459</v>
      </c>
      <c r="N58" s="520"/>
      <c r="O58" s="520"/>
      <c r="P58" s="520"/>
      <c r="Q58" s="520"/>
      <c r="R58" s="520"/>
      <c r="S58" s="495">
        <f t="shared" si="9"/>
        <v>981459</v>
      </c>
      <c r="T58" s="447"/>
      <c r="U58" s="447"/>
      <c r="V58" s="448"/>
      <c r="W58" s="442"/>
      <c r="X58" s="446">
        <f t="shared" si="4"/>
        <v>0.405529083047089</v>
      </c>
      <c r="Y58" s="438"/>
      <c r="Z58" s="443"/>
      <c r="AA58" s="443"/>
    </row>
    <row r="59" spans="1:27" s="385" customFormat="1" ht="30" customHeight="1">
      <c r="A59" s="491" t="s">
        <v>59</v>
      </c>
      <c r="B59" s="492" t="s">
        <v>485</v>
      </c>
      <c r="C59" s="495">
        <f t="shared" si="5"/>
        <v>233213503</v>
      </c>
      <c r="D59" s="496">
        <f>D60+D61+D62+D63+D64+D65+D66+D67</f>
        <v>218515303</v>
      </c>
      <c r="E59" s="496">
        <f aca="true" t="shared" si="15" ref="E59:R59">E60+E61+E62+E63+E64+E65+E66+E67</f>
        <v>14698200</v>
      </c>
      <c r="F59" s="496">
        <f t="shared" si="15"/>
        <v>14957</v>
      </c>
      <c r="G59" s="496">
        <f t="shared" si="15"/>
        <v>0</v>
      </c>
      <c r="H59" s="496">
        <f t="shared" si="6"/>
        <v>233198546</v>
      </c>
      <c r="I59" s="496">
        <f t="shared" si="7"/>
        <v>171900277</v>
      </c>
      <c r="J59" s="496">
        <f t="shared" si="15"/>
        <v>30752683</v>
      </c>
      <c r="K59" s="496">
        <f t="shared" si="15"/>
        <v>14150390</v>
      </c>
      <c r="L59" s="496">
        <f t="shared" si="15"/>
        <v>0</v>
      </c>
      <c r="M59" s="496">
        <f t="shared" si="15"/>
        <v>126962299</v>
      </c>
      <c r="N59" s="496">
        <f t="shared" si="15"/>
        <v>34905</v>
      </c>
      <c r="O59" s="496">
        <f t="shared" si="15"/>
        <v>0</v>
      </c>
      <c r="P59" s="496">
        <f t="shared" si="15"/>
        <v>0</v>
      </c>
      <c r="Q59" s="496">
        <f t="shared" si="15"/>
        <v>0</v>
      </c>
      <c r="R59" s="496">
        <f t="shared" si="15"/>
        <v>61298269</v>
      </c>
      <c r="S59" s="495">
        <f t="shared" si="9"/>
        <v>188295473</v>
      </c>
      <c r="T59" s="447">
        <f>S59-R59</f>
        <v>126997204</v>
      </c>
      <c r="U59" s="447">
        <f>'[12]07'!$U$57</f>
        <v>133001998</v>
      </c>
      <c r="V59" s="448">
        <f t="shared" si="3"/>
        <v>-6004794</v>
      </c>
      <c r="W59" s="442">
        <f>V59/U59</f>
        <v>-0.04514814882705747</v>
      </c>
      <c r="X59" s="446">
        <f t="shared" si="4"/>
        <v>0.261215826894799</v>
      </c>
      <c r="Y59" s="438">
        <f t="shared" si="1"/>
        <v>126997204</v>
      </c>
      <c r="Z59" s="443"/>
      <c r="AA59" s="443"/>
    </row>
    <row r="60" spans="1:27" s="385" customFormat="1" ht="30" customHeight="1">
      <c r="A60" s="425" t="s">
        <v>121</v>
      </c>
      <c r="B60" s="452" t="s">
        <v>459</v>
      </c>
      <c r="C60" s="495">
        <f t="shared" si="5"/>
        <v>27341323</v>
      </c>
      <c r="D60" s="451">
        <v>24886243</v>
      </c>
      <c r="E60" s="451">
        <f>'[13]07'!$E$12</f>
        <v>2455080</v>
      </c>
      <c r="F60" s="451">
        <f>'[13]07'!$F$12</f>
        <v>0</v>
      </c>
      <c r="G60" s="451"/>
      <c r="H60" s="496">
        <f t="shared" si="6"/>
        <v>27341323</v>
      </c>
      <c r="I60" s="496">
        <f t="shared" si="7"/>
        <v>27341323</v>
      </c>
      <c r="J60" s="451">
        <f>'[13]07'!$J$12</f>
        <v>97130</v>
      </c>
      <c r="K60" s="451">
        <f>'[13]07'!$K$12</f>
        <v>1600000</v>
      </c>
      <c r="L60" s="451">
        <f>'[13]07'!$L$12</f>
        <v>0</v>
      </c>
      <c r="M60" s="497">
        <f t="shared" si="8"/>
        <v>25644193</v>
      </c>
      <c r="N60" s="451">
        <f>'[13]07'!$N$12</f>
        <v>0</v>
      </c>
      <c r="O60" s="451">
        <f>'[13]07'!$O$12</f>
        <v>0</v>
      </c>
      <c r="P60" s="451"/>
      <c r="Q60" s="451"/>
      <c r="R60" s="525">
        <f>'[13]07'!$R$12</f>
        <v>0</v>
      </c>
      <c r="S60" s="495">
        <f t="shared" si="9"/>
        <v>25644193</v>
      </c>
      <c r="T60" s="447"/>
      <c r="U60" s="447"/>
      <c r="V60" s="448">
        <f t="shared" si="3"/>
        <v>0</v>
      </c>
      <c r="W60" s="442"/>
      <c r="X60" s="446">
        <f t="shared" si="4"/>
        <v>0.06207197800925727</v>
      </c>
      <c r="Y60" s="438">
        <f t="shared" si="1"/>
        <v>25644193</v>
      </c>
      <c r="Z60" s="443"/>
      <c r="AA60" s="443"/>
    </row>
    <row r="61" spans="1:27" s="385" customFormat="1" ht="30" customHeight="1">
      <c r="A61" s="425" t="s">
        <v>122</v>
      </c>
      <c r="B61" s="452" t="s">
        <v>486</v>
      </c>
      <c r="C61" s="495">
        <f t="shared" si="5"/>
        <v>22968978</v>
      </c>
      <c r="D61" s="451">
        <v>20562780</v>
      </c>
      <c r="E61" s="451">
        <f>'[13]07'!$E$13</f>
        <v>2406198</v>
      </c>
      <c r="F61" s="451">
        <f>'[13]07'!$F$13</f>
        <v>0</v>
      </c>
      <c r="G61" s="451">
        <v>0</v>
      </c>
      <c r="H61" s="496">
        <f t="shared" si="6"/>
        <v>22968978</v>
      </c>
      <c r="I61" s="496">
        <f t="shared" si="7"/>
        <v>16719721</v>
      </c>
      <c r="J61" s="451">
        <f>'[13]07'!$J$13</f>
        <v>1842294</v>
      </c>
      <c r="K61" s="451">
        <f>'[13]07'!$K$13</f>
        <v>29799</v>
      </c>
      <c r="L61" s="451">
        <f>'[13]07'!$L$13</f>
        <v>0</v>
      </c>
      <c r="M61" s="497">
        <f t="shared" si="8"/>
        <v>14847628</v>
      </c>
      <c r="N61" s="451">
        <f>'[13]07'!$N$13</f>
        <v>0</v>
      </c>
      <c r="O61" s="451">
        <f>'[13]07'!$O$13</f>
        <v>0</v>
      </c>
      <c r="P61" s="451"/>
      <c r="Q61" s="451"/>
      <c r="R61" s="525">
        <f>'[13]07'!$R$13</f>
        <v>6249257</v>
      </c>
      <c r="S61" s="495">
        <f t="shared" si="9"/>
        <v>21096885</v>
      </c>
      <c r="T61" s="447"/>
      <c r="U61" s="447"/>
      <c r="V61" s="448">
        <f t="shared" si="3"/>
        <v>0</v>
      </c>
      <c r="W61" s="442"/>
      <c r="X61" s="446">
        <f t="shared" si="4"/>
        <v>0.11196915307378634</v>
      </c>
      <c r="Y61" s="438">
        <f t="shared" si="1"/>
        <v>14847628</v>
      </c>
      <c r="Z61" s="443"/>
      <c r="AA61" s="443"/>
    </row>
    <row r="62" spans="1:27" s="385" customFormat="1" ht="30" customHeight="1">
      <c r="A62" s="425" t="s">
        <v>123</v>
      </c>
      <c r="B62" s="453" t="s">
        <v>487</v>
      </c>
      <c r="C62" s="495">
        <f t="shared" si="5"/>
        <v>36950077</v>
      </c>
      <c r="D62" s="451">
        <v>33515182</v>
      </c>
      <c r="E62" s="451">
        <f>'[13]07'!$E$14</f>
        <v>3434895</v>
      </c>
      <c r="F62" s="451">
        <f>'[13]07'!$F$14</f>
        <v>0</v>
      </c>
      <c r="G62" s="451">
        <v>0</v>
      </c>
      <c r="H62" s="496">
        <f t="shared" si="6"/>
        <v>36950077</v>
      </c>
      <c r="I62" s="496">
        <f t="shared" si="7"/>
        <v>31474617</v>
      </c>
      <c r="J62" s="451">
        <f>'[13]07'!$J$14</f>
        <v>926860</v>
      </c>
      <c r="K62" s="451">
        <f>'[13]07'!$K$14</f>
        <v>212488</v>
      </c>
      <c r="L62" s="451">
        <f>'[13]07'!$L$14</f>
        <v>0</v>
      </c>
      <c r="M62" s="497">
        <f t="shared" si="8"/>
        <v>30335269</v>
      </c>
      <c r="N62" s="451">
        <f>'[13]07'!$N$14</f>
        <v>0</v>
      </c>
      <c r="O62" s="451">
        <f>'[13]07'!$O$14</f>
        <v>0</v>
      </c>
      <c r="P62" s="451"/>
      <c r="Q62" s="451"/>
      <c r="R62" s="525">
        <f>'[13]07'!$R$14</f>
        <v>5475460</v>
      </c>
      <c r="S62" s="495">
        <f t="shared" si="9"/>
        <v>35810729</v>
      </c>
      <c r="T62" s="447"/>
      <c r="U62" s="447"/>
      <c r="V62" s="448">
        <f t="shared" si="3"/>
        <v>0</v>
      </c>
      <c r="W62" s="442"/>
      <c r="X62" s="446">
        <f t="shared" si="4"/>
        <v>0.036198947234210986</v>
      </c>
      <c r="Y62" s="438">
        <f t="shared" si="1"/>
        <v>30335269</v>
      </c>
      <c r="Z62" s="443"/>
      <c r="AA62" s="443"/>
    </row>
    <row r="63" spans="1:27" s="385" customFormat="1" ht="30" customHeight="1">
      <c r="A63" s="425" t="s">
        <v>488</v>
      </c>
      <c r="B63" s="454" t="s">
        <v>565</v>
      </c>
      <c r="C63" s="495">
        <f aca="true" t="shared" si="16" ref="C63:C68">D63+E63</f>
        <v>33003871</v>
      </c>
      <c r="D63" s="451">
        <v>32077437</v>
      </c>
      <c r="E63" s="451">
        <f>'[13]07'!$E$15</f>
        <v>926434</v>
      </c>
      <c r="F63" s="451">
        <f>'[13]07'!$F$15</f>
        <v>0</v>
      </c>
      <c r="G63" s="451">
        <v>0</v>
      </c>
      <c r="H63" s="496">
        <f t="shared" si="6"/>
        <v>33003871</v>
      </c>
      <c r="I63" s="496">
        <f t="shared" si="7"/>
        <v>10884756</v>
      </c>
      <c r="J63" s="451">
        <f>'[13]07'!$J$15</f>
        <v>1066630</v>
      </c>
      <c r="K63" s="451">
        <f>'[13]07'!$K$15</f>
        <v>388560</v>
      </c>
      <c r="L63" s="451">
        <f>'[13]07'!$L$15</f>
        <v>0</v>
      </c>
      <c r="M63" s="497">
        <f t="shared" si="8"/>
        <v>9429566</v>
      </c>
      <c r="N63" s="451">
        <f>'[13]07'!$N$15</f>
        <v>0</v>
      </c>
      <c r="O63" s="451">
        <f>'[13]07'!$O$15</f>
        <v>0</v>
      </c>
      <c r="P63" s="451"/>
      <c r="Q63" s="451"/>
      <c r="R63" s="525">
        <f>'[13]07'!$R$15</f>
        <v>22119115</v>
      </c>
      <c r="S63" s="495">
        <f t="shared" si="9"/>
        <v>31548681</v>
      </c>
      <c r="T63" s="447"/>
      <c r="U63" s="447"/>
      <c r="V63" s="448">
        <f t="shared" si="3"/>
        <v>0</v>
      </c>
      <c r="W63" s="442"/>
      <c r="X63" s="446">
        <f t="shared" si="4"/>
        <v>0.13369064037815823</v>
      </c>
      <c r="Y63" s="438">
        <f t="shared" si="1"/>
        <v>9429566</v>
      </c>
      <c r="Z63" s="443"/>
      <c r="AA63" s="443"/>
    </row>
    <row r="64" spans="1:27" s="385" customFormat="1" ht="30" customHeight="1">
      <c r="A64" s="425" t="s">
        <v>489</v>
      </c>
      <c r="B64" s="452" t="s">
        <v>555</v>
      </c>
      <c r="C64" s="495">
        <f t="shared" si="16"/>
        <v>23442608</v>
      </c>
      <c r="D64" s="451">
        <v>22866110</v>
      </c>
      <c r="E64" s="451">
        <f>'[13]07'!$E$16</f>
        <v>576498</v>
      </c>
      <c r="F64" s="451">
        <f>'[13]07'!$F$16</f>
        <v>0</v>
      </c>
      <c r="G64" s="451">
        <v>0</v>
      </c>
      <c r="H64" s="496">
        <f t="shared" si="6"/>
        <v>23442608</v>
      </c>
      <c r="I64" s="496">
        <f t="shared" si="7"/>
        <v>17086671</v>
      </c>
      <c r="J64" s="451">
        <f>'[13]07'!$J$16</f>
        <v>5796590</v>
      </c>
      <c r="K64" s="451">
        <f>'[13]07'!$K$16</f>
        <v>8871643</v>
      </c>
      <c r="L64" s="451">
        <f>'[13]07'!$L$16</f>
        <v>0</v>
      </c>
      <c r="M64" s="497">
        <f t="shared" si="8"/>
        <v>2418438</v>
      </c>
      <c r="N64" s="451">
        <f>'[13]07'!$N$16</f>
        <v>0</v>
      </c>
      <c r="O64" s="451">
        <f>'[13]07'!$O$16</f>
        <v>0</v>
      </c>
      <c r="P64" s="451"/>
      <c r="Q64" s="451"/>
      <c r="R64" s="525">
        <f>'[13]07'!$R$16</f>
        <v>6355937</v>
      </c>
      <c r="S64" s="495">
        <f t="shared" si="9"/>
        <v>8774375</v>
      </c>
      <c r="T64" s="447"/>
      <c r="U64" s="447"/>
      <c r="V64" s="448">
        <f t="shared" si="3"/>
        <v>0</v>
      </c>
      <c r="W64" s="442"/>
      <c r="X64" s="446">
        <f t="shared" si="4"/>
        <v>0.8584605509171447</v>
      </c>
      <c r="Y64" s="438">
        <f t="shared" si="1"/>
        <v>2418438</v>
      </c>
      <c r="Z64" s="443"/>
      <c r="AA64" s="443"/>
    </row>
    <row r="65" spans="1:27" s="385" customFormat="1" ht="30" customHeight="1">
      <c r="A65" s="425" t="s">
        <v>490</v>
      </c>
      <c r="B65" s="452" t="s">
        <v>556</v>
      </c>
      <c r="C65" s="495">
        <f t="shared" si="16"/>
        <v>61669059</v>
      </c>
      <c r="D65" s="451">
        <v>60559706</v>
      </c>
      <c r="E65" s="451">
        <f>'[13]07'!$E$17</f>
        <v>1109353</v>
      </c>
      <c r="F65" s="451">
        <f>'[13]07'!$F$17</f>
        <v>0</v>
      </c>
      <c r="G65" s="451">
        <v>0</v>
      </c>
      <c r="H65" s="496">
        <f t="shared" si="6"/>
        <v>61669059</v>
      </c>
      <c r="I65" s="496">
        <f t="shared" si="7"/>
        <v>49631754</v>
      </c>
      <c r="J65" s="451">
        <f>'[13]07'!$J$17</f>
        <v>16032613</v>
      </c>
      <c r="K65" s="451">
        <f>'[13]07'!$K$17</f>
        <v>0</v>
      </c>
      <c r="L65" s="451">
        <f>'[13]07'!$L$17</f>
        <v>0</v>
      </c>
      <c r="M65" s="497">
        <f t="shared" si="8"/>
        <v>33599141</v>
      </c>
      <c r="N65" s="451">
        <f>'[13]07'!$N$17</f>
        <v>0</v>
      </c>
      <c r="O65" s="451">
        <f>'[13]07'!$O$17</f>
        <v>0</v>
      </c>
      <c r="P65" s="451"/>
      <c r="Q65" s="451"/>
      <c r="R65" s="525">
        <f>'[13]07'!$R$17</f>
        <v>12037305</v>
      </c>
      <c r="S65" s="495">
        <f t="shared" si="9"/>
        <v>45636446</v>
      </c>
      <c r="T65" s="447"/>
      <c r="U65" s="447"/>
      <c r="V65" s="448">
        <f t="shared" si="3"/>
        <v>0</v>
      </c>
      <c r="W65" s="442"/>
      <c r="X65" s="446">
        <f t="shared" si="4"/>
        <v>0.32303136012481043</v>
      </c>
      <c r="Y65" s="438">
        <f t="shared" si="1"/>
        <v>33599141</v>
      </c>
      <c r="Z65" s="443"/>
      <c r="AA65" s="443"/>
    </row>
    <row r="66" spans="1:27" s="385" customFormat="1" ht="30" customHeight="1">
      <c r="A66" s="425" t="s">
        <v>563</v>
      </c>
      <c r="B66" s="452" t="s">
        <v>557</v>
      </c>
      <c r="C66" s="495">
        <f t="shared" si="16"/>
        <v>13620982</v>
      </c>
      <c r="D66" s="451">
        <v>10363522</v>
      </c>
      <c r="E66" s="451">
        <f>'[13]07'!$E$18</f>
        <v>3257460</v>
      </c>
      <c r="F66" s="451">
        <f>'[13]07'!$F$18</f>
        <v>10178</v>
      </c>
      <c r="G66" s="451">
        <v>0</v>
      </c>
      <c r="H66" s="496">
        <f t="shared" si="6"/>
        <v>13610804</v>
      </c>
      <c r="I66" s="496">
        <f t="shared" si="7"/>
        <v>11185053</v>
      </c>
      <c r="J66" s="451">
        <f>'[13]07'!$J$18</f>
        <v>4828202</v>
      </c>
      <c r="K66" s="451">
        <f>'[13]07'!$K$18</f>
        <v>3047900</v>
      </c>
      <c r="L66" s="451">
        <f>'[13]07'!$L$18</f>
        <v>0</v>
      </c>
      <c r="M66" s="497">
        <f t="shared" si="8"/>
        <v>3308951</v>
      </c>
      <c r="N66" s="451">
        <f>'[13]07'!$N$18</f>
        <v>0</v>
      </c>
      <c r="O66" s="451">
        <f>'[13]07'!$O$18</f>
        <v>0</v>
      </c>
      <c r="P66" s="451"/>
      <c r="Q66" s="451"/>
      <c r="R66" s="525">
        <f>'[13]07'!$R$18</f>
        <v>2425751</v>
      </c>
      <c r="S66" s="495">
        <f t="shared" si="9"/>
        <v>5734702</v>
      </c>
      <c r="T66" s="447"/>
      <c r="U66" s="447"/>
      <c r="V66" s="448">
        <f t="shared" si="3"/>
        <v>0</v>
      </c>
      <c r="W66" s="442"/>
      <c r="X66" s="446">
        <f t="shared" si="4"/>
        <v>0.7041631362855411</v>
      </c>
      <c r="Y66" s="438">
        <f t="shared" si="1"/>
        <v>3308951</v>
      </c>
      <c r="Z66" s="443"/>
      <c r="AA66" s="443"/>
    </row>
    <row r="67" spans="1:27" s="385" customFormat="1" ht="30" customHeight="1">
      <c r="A67" s="425" t="s">
        <v>564</v>
      </c>
      <c r="B67" s="427" t="s">
        <v>566</v>
      </c>
      <c r="C67" s="495">
        <f t="shared" si="16"/>
        <v>14216605</v>
      </c>
      <c r="D67" s="451">
        <v>13684323</v>
      </c>
      <c r="E67" s="451">
        <f>'[13]07'!$E$19</f>
        <v>532282</v>
      </c>
      <c r="F67" s="451">
        <f>'[13]07'!$F$19</f>
        <v>4779</v>
      </c>
      <c r="G67" s="451"/>
      <c r="H67" s="496">
        <f t="shared" si="6"/>
        <v>14211826</v>
      </c>
      <c r="I67" s="496">
        <f t="shared" si="7"/>
        <v>7576382</v>
      </c>
      <c r="J67" s="451">
        <f>'[13]07'!$J$19</f>
        <v>162364</v>
      </c>
      <c r="K67" s="451">
        <f>'[13]07'!$K$19</f>
        <v>0</v>
      </c>
      <c r="L67" s="451">
        <f>'[13]07'!$L$19</f>
        <v>0</v>
      </c>
      <c r="M67" s="497">
        <f t="shared" si="8"/>
        <v>7379113</v>
      </c>
      <c r="N67" s="451">
        <f>'[13]07'!$N$19</f>
        <v>34905</v>
      </c>
      <c r="O67" s="451">
        <f>'[13]07'!$O$19</f>
        <v>0</v>
      </c>
      <c r="P67" s="451"/>
      <c r="Q67" s="451"/>
      <c r="R67" s="525">
        <f>'[13]07'!$R$19</f>
        <v>6635444</v>
      </c>
      <c r="S67" s="495">
        <f t="shared" si="9"/>
        <v>14049462</v>
      </c>
      <c r="T67" s="447"/>
      <c r="U67" s="447"/>
      <c r="V67" s="448"/>
      <c r="W67" s="442"/>
      <c r="X67" s="446"/>
      <c r="Y67" s="438"/>
      <c r="Z67" s="443"/>
      <c r="AA67" s="443"/>
    </row>
    <row r="68" spans="1:27" s="385" customFormat="1" ht="30" customHeight="1">
      <c r="A68" s="491" t="s">
        <v>60</v>
      </c>
      <c r="B68" s="498" t="s">
        <v>491</v>
      </c>
      <c r="C68" s="495">
        <f t="shared" si="16"/>
        <v>287149169</v>
      </c>
      <c r="D68" s="496">
        <f>D69+D70+D71+D72+D73+D74+D75+D76</f>
        <v>280578315</v>
      </c>
      <c r="E68" s="496">
        <f aca="true" t="shared" si="17" ref="E68:R68">E69+E70+E71+E72+E73+E74+E75+E76</f>
        <v>6570854</v>
      </c>
      <c r="F68" s="496">
        <f t="shared" si="17"/>
        <v>49938</v>
      </c>
      <c r="G68" s="496">
        <f t="shared" si="17"/>
        <v>0</v>
      </c>
      <c r="H68" s="496">
        <f t="shared" si="6"/>
        <v>287099231</v>
      </c>
      <c r="I68" s="496">
        <f t="shared" si="7"/>
        <v>56274974</v>
      </c>
      <c r="J68" s="496">
        <f t="shared" si="17"/>
        <v>1584245</v>
      </c>
      <c r="K68" s="496">
        <f t="shared" si="17"/>
        <v>342020</v>
      </c>
      <c r="L68" s="496">
        <f t="shared" si="17"/>
        <v>14494</v>
      </c>
      <c r="M68" s="496">
        <f t="shared" si="17"/>
        <v>53377915</v>
      </c>
      <c r="N68" s="496">
        <f t="shared" si="17"/>
        <v>932700</v>
      </c>
      <c r="O68" s="496">
        <f t="shared" si="17"/>
        <v>23600</v>
      </c>
      <c r="P68" s="496">
        <f t="shared" si="17"/>
        <v>0</v>
      </c>
      <c r="Q68" s="496">
        <f t="shared" si="17"/>
        <v>0</v>
      </c>
      <c r="R68" s="496">
        <f t="shared" si="17"/>
        <v>230824257</v>
      </c>
      <c r="S68" s="495">
        <f t="shared" si="9"/>
        <v>285158472</v>
      </c>
      <c r="T68" s="447">
        <f>S68-R68</f>
        <v>54334215</v>
      </c>
      <c r="U68" s="447">
        <f>'[12]07'!$U$66</f>
        <v>53473757</v>
      </c>
      <c r="V68" s="448">
        <f t="shared" si="3"/>
        <v>860458</v>
      </c>
      <c r="W68" s="442">
        <f>V68/U68</f>
        <v>0.01609122022228586</v>
      </c>
      <c r="X68" s="446">
        <f t="shared" si="4"/>
        <v>0.03448707057598996</v>
      </c>
      <c r="Y68" s="438">
        <f t="shared" si="1"/>
        <v>54334215</v>
      </c>
      <c r="Z68" s="443"/>
      <c r="AA68" s="443"/>
    </row>
    <row r="69" spans="1:27" s="385" customFormat="1" ht="30" customHeight="1">
      <c r="A69" s="510" t="s">
        <v>559</v>
      </c>
      <c r="B69" s="511" t="s">
        <v>588</v>
      </c>
      <c r="C69" s="495">
        <f t="shared" si="5"/>
        <v>9775418</v>
      </c>
      <c r="D69" s="521">
        <v>8952591</v>
      </c>
      <c r="E69" s="521">
        <v>822827</v>
      </c>
      <c r="F69" s="521">
        <v>36238</v>
      </c>
      <c r="G69" s="522"/>
      <c r="H69" s="496">
        <f t="shared" si="6"/>
        <v>9739180</v>
      </c>
      <c r="I69" s="496">
        <f t="shared" si="7"/>
        <v>3228273</v>
      </c>
      <c r="J69" s="521">
        <v>263200</v>
      </c>
      <c r="K69" s="521">
        <v>0</v>
      </c>
      <c r="L69" s="521">
        <v>0</v>
      </c>
      <c r="M69" s="497">
        <f t="shared" si="8"/>
        <v>2965073</v>
      </c>
      <c r="N69" s="521">
        <v>0</v>
      </c>
      <c r="O69" s="521">
        <v>0</v>
      </c>
      <c r="P69" s="521">
        <v>0</v>
      </c>
      <c r="Q69" s="521">
        <v>0</v>
      </c>
      <c r="R69" s="521">
        <v>6510907</v>
      </c>
      <c r="S69" s="495">
        <f t="shared" si="9"/>
        <v>9475980</v>
      </c>
      <c r="T69" s="447"/>
      <c r="U69" s="447"/>
      <c r="V69" s="448">
        <f t="shared" si="3"/>
        <v>0</v>
      </c>
      <c r="W69" s="442"/>
      <c r="X69" s="446">
        <f t="shared" si="4"/>
        <v>0.08152965997609248</v>
      </c>
      <c r="Y69" s="438">
        <f t="shared" si="1"/>
        <v>2965073</v>
      </c>
      <c r="Z69" s="443"/>
      <c r="AA69" s="443"/>
    </row>
    <row r="70" spans="1:27" s="385" customFormat="1" ht="30" customHeight="1">
      <c r="A70" s="510" t="s">
        <v>558</v>
      </c>
      <c r="B70" s="511" t="s">
        <v>578</v>
      </c>
      <c r="C70" s="495">
        <f t="shared" si="5"/>
        <v>18208447</v>
      </c>
      <c r="D70" s="521">
        <v>17346806</v>
      </c>
      <c r="E70" s="521">
        <f>847678+13963</f>
        <v>861641</v>
      </c>
      <c r="F70" s="521">
        <v>12700</v>
      </c>
      <c r="G70" s="522"/>
      <c r="H70" s="496">
        <f t="shared" si="6"/>
        <v>18195747</v>
      </c>
      <c r="I70" s="496">
        <f t="shared" si="7"/>
        <v>11056597</v>
      </c>
      <c r="J70" s="521">
        <v>400938</v>
      </c>
      <c r="K70" s="521">
        <v>4000</v>
      </c>
      <c r="L70" s="521">
        <v>0</v>
      </c>
      <c r="M70" s="497">
        <f t="shared" si="8"/>
        <v>9718959</v>
      </c>
      <c r="N70" s="521">
        <v>932700</v>
      </c>
      <c r="O70" s="521">
        <v>0</v>
      </c>
      <c r="P70" s="521">
        <v>0</v>
      </c>
      <c r="Q70" s="521">
        <v>0</v>
      </c>
      <c r="R70" s="521">
        <v>7139150</v>
      </c>
      <c r="S70" s="495">
        <f t="shared" si="9"/>
        <v>17790809</v>
      </c>
      <c r="T70" s="447"/>
      <c r="U70" s="447"/>
      <c r="V70" s="448"/>
      <c r="W70" s="442"/>
      <c r="X70" s="446">
        <f t="shared" si="4"/>
        <v>0.03662410776118547</v>
      </c>
      <c r="Y70" s="438"/>
      <c r="Z70" s="443"/>
      <c r="AA70" s="443"/>
    </row>
    <row r="71" spans="1:27" s="385" customFormat="1" ht="30" customHeight="1">
      <c r="A71" s="510" t="s">
        <v>539</v>
      </c>
      <c r="B71" s="511" t="s">
        <v>589</v>
      </c>
      <c r="C71" s="495">
        <f t="shared" si="5"/>
        <v>10829028</v>
      </c>
      <c r="D71" s="521">
        <v>9538879</v>
      </c>
      <c r="E71" s="521">
        <v>1290149</v>
      </c>
      <c r="F71" s="521">
        <v>1000</v>
      </c>
      <c r="G71" s="522"/>
      <c r="H71" s="496">
        <f t="shared" si="6"/>
        <v>10828028</v>
      </c>
      <c r="I71" s="496">
        <f t="shared" si="7"/>
        <v>3130930</v>
      </c>
      <c r="J71" s="521">
        <v>115269</v>
      </c>
      <c r="K71" s="521">
        <v>127120</v>
      </c>
      <c r="L71" s="521">
        <v>0</v>
      </c>
      <c r="M71" s="497">
        <f t="shared" si="8"/>
        <v>2888541</v>
      </c>
      <c r="N71" s="521">
        <v>0</v>
      </c>
      <c r="O71" s="521">
        <v>0</v>
      </c>
      <c r="P71" s="521">
        <v>0</v>
      </c>
      <c r="Q71" s="521">
        <v>0</v>
      </c>
      <c r="R71" s="521">
        <v>7697098</v>
      </c>
      <c r="S71" s="495">
        <f t="shared" si="9"/>
        <v>10585639</v>
      </c>
      <c r="T71" s="447"/>
      <c r="U71" s="447"/>
      <c r="V71" s="448">
        <f t="shared" si="3"/>
        <v>0</v>
      </c>
      <c r="W71" s="442"/>
      <c r="X71" s="446">
        <f t="shared" si="4"/>
        <v>0.07741757241458608</v>
      </c>
      <c r="Y71" s="438">
        <f t="shared" si="1"/>
        <v>2888541</v>
      </c>
      <c r="Z71" s="443"/>
      <c r="AA71" s="443"/>
    </row>
    <row r="72" spans="1:27" s="385" customFormat="1" ht="30" customHeight="1">
      <c r="A72" s="510" t="s">
        <v>540</v>
      </c>
      <c r="B72" s="511" t="s">
        <v>590</v>
      </c>
      <c r="C72" s="495">
        <f t="shared" si="5"/>
        <v>22955101</v>
      </c>
      <c r="D72" s="521">
        <f>22735900-13</f>
        <v>22735887</v>
      </c>
      <c r="E72" s="521">
        <v>219214</v>
      </c>
      <c r="F72" s="521">
        <v>0</v>
      </c>
      <c r="G72" s="522"/>
      <c r="H72" s="496">
        <f t="shared" si="6"/>
        <v>22955101</v>
      </c>
      <c r="I72" s="496">
        <f t="shared" si="7"/>
        <v>4375826</v>
      </c>
      <c r="J72" s="521">
        <v>412573</v>
      </c>
      <c r="K72" s="521">
        <v>4900</v>
      </c>
      <c r="L72" s="521">
        <v>5518</v>
      </c>
      <c r="M72" s="497">
        <f t="shared" si="8"/>
        <v>3952835</v>
      </c>
      <c r="N72" s="521">
        <v>0</v>
      </c>
      <c r="O72" s="521">
        <v>0</v>
      </c>
      <c r="P72" s="521">
        <v>0</v>
      </c>
      <c r="Q72" s="521">
        <v>0</v>
      </c>
      <c r="R72" s="521">
        <v>18579275</v>
      </c>
      <c r="S72" s="495">
        <f t="shared" si="9"/>
        <v>22532110</v>
      </c>
      <c r="T72" s="447"/>
      <c r="U72" s="447"/>
      <c r="V72" s="448">
        <f t="shared" si="3"/>
        <v>0</v>
      </c>
      <c r="W72" s="442"/>
      <c r="X72" s="446">
        <f t="shared" si="4"/>
        <v>0.09666540671406952</v>
      </c>
      <c r="Y72" s="438">
        <f t="shared" si="1"/>
        <v>3952835</v>
      </c>
      <c r="Z72" s="443"/>
      <c r="AA72" s="443"/>
    </row>
    <row r="73" spans="1:27" s="385" customFormat="1" ht="30" customHeight="1">
      <c r="A73" s="510" t="s">
        <v>573</v>
      </c>
      <c r="B73" s="511" t="s">
        <v>576</v>
      </c>
      <c r="C73" s="495">
        <f t="shared" si="5"/>
        <v>220130964</v>
      </c>
      <c r="D73" s="521">
        <v>217009375</v>
      </c>
      <c r="E73" s="521">
        <v>3121589</v>
      </c>
      <c r="F73" s="521">
        <v>0</v>
      </c>
      <c r="G73" s="522"/>
      <c r="H73" s="496">
        <f t="shared" si="6"/>
        <v>220130964</v>
      </c>
      <c r="I73" s="496">
        <f t="shared" si="7"/>
        <v>31712754</v>
      </c>
      <c r="J73" s="521">
        <v>190459</v>
      </c>
      <c r="K73" s="521">
        <v>25000</v>
      </c>
      <c r="L73" s="521">
        <v>0</v>
      </c>
      <c r="M73" s="497">
        <f t="shared" si="8"/>
        <v>31497295</v>
      </c>
      <c r="N73" s="521">
        <v>0</v>
      </c>
      <c r="O73" s="521">
        <v>0</v>
      </c>
      <c r="P73" s="521">
        <v>0</v>
      </c>
      <c r="Q73" s="521">
        <v>0</v>
      </c>
      <c r="R73" s="521">
        <v>188418210</v>
      </c>
      <c r="S73" s="495">
        <f t="shared" si="9"/>
        <v>219915505</v>
      </c>
      <c r="T73" s="447"/>
      <c r="U73" s="447"/>
      <c r="V73" s="448"/>
      <c r="W73" s="442"/>
      <c r="X73" s="446">
        <f t="shared" si="4"/>
        <v>0.006794080387972612</v>
      </c>
      <c r="Y73" s="438"/>
      <c r="Z73" s="443"/>
      <c r="AA73" s="443"/>
    </row>
    <row r="74" spans="1:27" s="385" customFormat="1" ht="30" customHeight="1">
      <c r="A74" s="510" t="s">
        <v>574</v>
      </c>
      <c r="B74" s="511" t="s">
        <v>591</v>
      </c>
      <c r="C74" s="495">
        <f t="shared" si="5"/>
        <v>5220584</v>
      </c>
      <c r="D74" s="521">
        <v>4994777</v>
      </c>
      <c r="E74" s="521">
        <v>225807</v>
      </c>
      <c r="F74" s="521">
        <v>0</v>
      </c>
      <c r="G74" s="522"/>
      <c r="H74" s="496">
        <f t="shared" si="6"/>
        <v>5220584</v>
      </c>
      <c r="I74" s="496">
        <f t="shared" si="7"/>
        <v>2740967</v>
      </c>
      <c r="J74" s="521">
        <v>172179</v>
      </c>
      <c r="K74" s="521">
        <v>181000</v>
      </c>
      <c r="L74" s="521">
        <v>8976</v>
      </c>
      <c r="M74" s="497">
        <f t="shared" si="8"/>
        <v>2355212</v>
      </c>
      <c r="N74" s="521">
        <v>0</v>
      </c>
      <c r="O74" s="521">
        <v>23600</v>
      </c>
      <c r="P74" s="521">
        <v>0</v>
      </c>
      <c r="Q74" s="521">
        <v>0</v>
      </c>
      <c r="R74" s="521">
        <v>2479617</v>
      </c>
      <c r="S74" s="495">
        <f t="shared" si="9"/>
        <v>4858429</v>
      </c>
      <c r="T74" s="447"/>
      <c r="U74" s="447"/>
      <c r="V74" s="448"/>
      <c r="W74" s="442"/>
      <c r="X74" s="446">
        <f t="shared" si="4"/>
        <v>0.13212672753812796</v>
      </c>
      <c r="Y74" s="438"/>
      <c r="Z74" s="443"/>
      <c r="AA74" s="443"/>
    </row>
    <row r="75" spans="1:27" s="385" customFormat="1" ht="30" customHeight="1">
      <c r="A75" s="510" t="s">
        <v>575</v>
      </c>
      <c r="B75" s="511" t="s">
        <v>577</v>
      </c>
      <c r="C75" s="495">
        <f t="shared" si="5"/>
        <v>29627</v>
      </c>
      <c r="D75" s="521">
        <v>0</v>
      </c>
      <c r="E75" s="521">
        <v>29627</v>
      </c>
      <c r="F75" s="521">
        <v>0</v>
      </c>
      <c r="G75" s="522"/>
      <c r="H75" s="496">
        <f t="shared" si="6"/>
        <v>29627</v>
      </c>
      <c r="I75" s="496">
        <f t="shared" si="7"/>
        <v>29627</v>
      </c>
      <c r="J75" s="521">
        <v>29627</v>
      </c>
      <c r="K75" s="521">
        <v>0</v>
      </c>
      <c r="L75" s="521">
        <v>0</v>
      </c>
      <c r="M75" s="497">
        <f t="shared" si="8"/>
        <v>0</v>
      </c>
      <c r="N75" s="521">
        <v>0</v>
      </c>
      <c r="O75" s="521">
        <v>0</v>
      </c>
      <c r="P75" s="521">
        <v>0</v>
      </c>
      <c r="Q75" s="521">
        <v>0</v>
      </c>
      <c r="R75" s="521">
        <v>0</v>
      </c>
      <c r="S75" s="495">
        <f t="shared" si="9"/>
        <v>0</v>
      </c>
      <c r="T75" s="447"/>
      <c r="U75" s="447"/>
      <c r="V75" s="448"/>
      <c r="W75" s="442"/>
      <c r="X75" s="446">
        <f t="shared" si="4"/>
        <v>1</v>
      </c>
      <c r="Y75" s="438"/>
      <c r="Z75" s="443"/>
      <c r="AA75" s="443"/>
    </row>
    <row r="76" spans="1:27" s="385" customFormat="1" ht="30" customHeight="1">
      <c r="A76" s="425"/>
      <c r="B76" s="484"/>
      <c r="C76" s="495">
        <f t="shared" si="5"/>
        <v>0</v>
      </c>
      <c r="D76" s="522"/>
      <c r="E76" s="522"/>
      <c r="F76" s="522"/>
      <c r="G76" s="522"/>
      <c r="H76" s="496">
        <f t="shared" si="6"/>
        <v>0</v>
      </c>
      <c r="I76" s="496">
        <f t="shared" si="7"/>
        <v>0</v>
      </c>
      <c r="J76" s="522"/>
      <c r="K76" s="522"/>
      <c r="L76" s="522"/>
      <c r="M76" s="497">
        <f t="shared" si="8"/>
        <v>0</v>
      </c>
      <c r="N76" s="522"/>
      <c r="O76" s="522"/>
      <c r="P76" s="522"/>
      <c r="Q76" s="522"/>
      <c r="R76" s="522"/>
      <c r="S76" s="495">
        <f t="shared" si="9"/>
        <v>0</v>
      </c>
      <c r="T76" s="447"/>
      <c r="U76" s="447"/>
      <c r="V76" s="448"/>
      <c r="W76" s="442"/>
      <c r="X76" s="446" t="e">
        <f t="shared" si="4"/>
        <v>#DIV/0!</v>
      </c>
      <c r="Y76" s="438"/>
      <c r="Z76" s="443"/>
      <c r="AA76" s="443"/>
    </row>
    <row r="77" spans="1:27" s="385" customFormat="1" ht="30" customHeight="1">
      <c r="A77" s="491" t="s">
        <v>61</v>
      </c>
      <c r="B77" s="492" t="s">
        <v>492</v>
      </c>
      <c r="C77" s="495">
        <f t="shared" si="5"/>
        <v>10708973</v>
      </c>
      <c r="D77" s="496">
        <f>D78+D79+D80</f>
        <v>6770085</v>
      </c>
      <c r="E77" s="496">
        <f aca="true" t="shared" si="18" ref="E77:S77">E78+E79+E80</f>
        <v>3938888</v>
      </c>
      <c r="F77" s="496">
        <f t="shared" si="18"/>
        <v>0</v>
      </c>
      <c r="G77" s="496">
        <f t="shared" si="18"/>
        <v>0</v>
      </c>
      <c r="H77" s="496">
        <f t="shared" si="18"/>
        <v>10708973</v>
      </c>
      <c r="I77" s="496">
        <f t="shared" si="18"/>
        <v>8155960</v>
      </c>
      <c r="J77" s="496">
        <f t="shared" si="18"/>
        <v>94384</v>
      </c>
      <c r="K77" s="496">
        <f t="shared" si="18"/>
        <v>0</v>
      </c>
      <c r="L77" s="496">
        <f t="shared" si="18"/>
        <v>0</v>
      </c>
      <c r="M77" s="496">
        <f t="shared" si="18"/>
        <v>8061576</v>
      </c>
      <c r="N77" s="496">
        <f t="shared" si="18"/>
        <v>0</v>
      </c>
      <c r="O77" s="496">
        <f t="shared" si="18"/>
        <v>0</v>
      </c>
      <c r="P77" s="496">
        <f t="shared" si="18"/>
        <v>0</v>
      </c>
      <c r="Q77" s="496">
        <f t="shared" si="18"/>
        <v>0</v>
      </c>
      <c r="R77" s="496">
        <f t="shared" si="18"/>
        <v>2553013</v>
      </c>
      <c r="S77" s="495">
        <f t="shared" si="18"/>
        <v>10614589</v>
      </c>
      <c r="T77" s="447">
        <f>S77-R77</f>
        <v>8061576</v>
      </c>
      <c r="U77" s="447">
        <f>'[12]07'!$U$75</f>
        <v>4217072</v>
      </c>
      <c r="V77" s="448">
        <f t="shared" si="3"/>
        <v>3844504</v>
      </c>
      <c r="W77" s="442">
        <f>V77/U77</f>
        <v>0.9116524451088338</v>
      </c>
      <c r="X77" s="446">
        <f t="shared" si="4"/>
        <v>0.011572396137303273</v>
      </c>
      <c r="Y77" s="438">
        <f>S77-R77</f>
        <v>8061576</v>
      </c>
      <c r="Z77" s="443"/>
      <c r="AA77" s="443"/>
    </row>
    <row r="78" spans="1:27" s="385" customFormat="1" ht="30" customHeight="1">
      <c r="A78" s="425" t="s">
        <v>493</v>
      </c>
      <c r="B78" s="435" t="s">
        <v>494</v>
      </c>
      <c r="C78" s="495">
        <f t="shared" si="5"/>
        <v>1959835</v>
      </c>
      <c r="D78" s="451">
        <v>1391723</v>
      </c>
      <c r="E78" s="451">
        <f>'[14]Mẫu BC tiền theo CHV Mẫu 07'!$E$13</f>
        <v>568112</v>
      </c>
      <c r="F78" s="451">
        <f>'[14]Mẫu BC tiền theo CHV Mẫu 07'!$F$13</f>
        <v>0</v>
      </c>
      <c r="G78" s="451"/>
      <c r="H78" s="496">
        <f t="shared" si="6"/>
        <v>1959835</v>
      </c>
      <c r="I78" s="496">
        <f t="shared" si="7"/>
        <v>1560517</v>
      </c>
      <c r="J78" s="451">
        <f>'[14]Mẫu BC tiền theo CHV Mẫu 07'!$J$13</f>
        <v>34466</v>
      </c>
      <c r="K78" s="451">
        <f>'[14]Mẫu BC tiền theo CHV Mẫu 07'!$K$13</f>
        <v>0</v>
      </c>
      <c r="L78" s="451">
        <f>'[14]Mẫu BC tiền theo CHV Mẫu 07'!$L$13</f>
        <v>0</v>
      </c>
      <c r="M78" s="497">
        <f t="shared" si="8"/>
        <v>1526051</v>
      </c>
      <c r="N78" s="451"/>
      <c r="O78" s="451"/>
      <c r="P78" s="451"/>
      <c r="Q78" s="525"/>
      <c r="R78" s="525">
        <f>'[14]Mẫu BC tiền theo CHV Mẫu 07'!$R$13</f>
        <v>399318</v>
      </c>
      <c r="S78" s="495">
        <f t="shared" si="9"/>
        <v>1925369</v>
      </c>
      <c r="T78" s="447"/>
      <c r="U78" s="447"/>
      <c r="V78" s="448">
        <f t="shared" si="3"/>
        <v>0</v>
      </c>
      <c r="W78" s="442"/>
      <c r="X78" s="446">
        <f t="shared" si="4"/>
        <v>0.022086270127143762</v>
      </c>
      <c r="Y78" s="438">
        <f t="shared" si="1"/>
        <v>1526051</v>
      </c>
      <c r="Z78" s="443"/>
      <c r="AA78" s="443"/>
    </row>
    <row r="79" spans="1:27" s="385" customFormat="1" ht="30" customHeight="1">
      <c r="A79" s="425" t="s">
        <v>495</v>
      </c>
      <c r="B79" s="435" t="s">
        <v>496</v>
      </c>
      <c r="C79" s="495">
        <f t="shared" si="5"/>
        <v>3874881</v>
      </c>
      <c r="D79" s="451">
        <v>3282241</v>
      </c>
      <c r="E79" s="451">
        <f>'[14]Mẫu BC tiền theo CHV Mẫu 07'!$E$14</f>
        <v>592640</v>
      </c>
      <c r="F79" s="451">
        <f>'[14]Mẫu BC tiền theo CHV Mẫu 07'!$F$14</f>
        <v>0</v>
      </c>
      <c r="G79" s="451"/>
      <c r="H79" s="496">
        <f t="shared" si="6"/>
        <v>3874881</v>
      </c>
      <c r="I79" s="496">
        <f t="shared" si="7"/>
        <v>1896277</v>
      </c>
      <c r="J79" s="451">
        <f>'[14]Mẫu BC tiền theo CHV Mẫu 07'!$J$14</f>
        <v>44953</v>
      </c>
      <c r="K79" s="451">
        <f>'[14]Mẫu BC tiền theo CHV Mẫu 07'!$K$14</f>
        <v>0</v>
      </c>
      <c r="L79" s="451">
        <f>'[14]Mẫu BC tiền theo CHV Mẫu 07'!$L$14</f>
        <v>0</v>
      </c>
      <c r="M79" s="497">
        <f t="shared" si="8"/>
        <v>1851324</v>
      </c>
      <c r="N79" s="451"/>
      <c r="O79" s="451"/>
      <c r="P79" s="451"/>
      <c r="Q79" s="525"/>
      <c r="R79" s="525">
        <f>'[14]Mẫu BC tiền theo CHV Mẫu 07'!$R$14</f>
        <v>1978604</v>
      </c>
      <c r="S79" s="495">
        <f t="shared" si="9"/>
        <v>3829928</v>
      </c>
      <c r="T79" s="447"/>
      <c r="U79" s="447"/>
      <c r="V79" s="448">
        <f t="shared" si="3"/>
        <v>0</v>
      </c>
      <c r="W79" s="442"/>
      <c r="X79" s="446">
        <f aca="true" t="shared" si="19" ref="X79:X105">(J79+K79+L79)/I79</f>
        <v>0.023705924820055298</v>
      </c>
      <c r="Y79" s="438">
        <f t="shared" si="1"/>
        <v>1851324</v>
      </c>
      <c r="Z79" s="443"/>
      <c r="AA79" s="443"/>
    </row>
    <row r="80" spans="1:27" s="385" customFormat="1" ht="30" customHeight="1">
      <c r="A80" s="425" t="s">
        <v>536</v>
      </c>
      <c r="B80" s="435" t="s">
        <v>538</v>
      </c>
      <c r="C80" s="495">
        <f t="shared" si="5"/>
        <v>4874257</v>
      </c>
      <c r="D80" s="451">
        <v>2096121</v>
      </c>
      <c r="E80" s="451">
        <f>'[14]Mẫu BC tiền theo CHV Mẫu 07'!$E$15</f>
        <v>2778136</v>
      </c>
      <c r="F80" s="451">
        <f>'[14]Mẫu BC tiền theo CHV Mẫu 07'!$G$15</f>
        <v>0</v>
      </c>
      <c r="G80" s="451"/>
      <c r="H80" s="496">
        <f t="shared" si="6"/>
        <v>4874257</v>
      </c>
      <c r="I80" s="496">
        <f t="shared" si="7"/>
        <v>4699166</v>
      </c>
      <c r="J80" s="451">
        <f>'[14]Mẫu BC tiền theo CHV Mẫu 07'!$J$15</f>
        <v>14965</v>
      </c>
      <c r="K80" s="451">
        <f>'[14]Mẫu BC tiền theo CHV Mẫu 07'!$K$15</f>
        <v>0</v>
      </c>
      <c r="L80" s="451">
        <f>'[14]Mẫu BC tiền theo CHV Mẫu 07'!$L$15</f>
        <v>0</v>
      </c>
      <c r="M80" s="497">
        <f t="shared" si="8"/>
        <v>4684201</v>
      </c>
      <c r="N80" s="451"/>
      <c r="O80" s="451"/>
      <c r="P80" s="451"/>
      <c r="Q80" s="525"/>
      <c r="R80" s="525">
        <f>'[14]Mẫu BC tiền theo CHV Mẫu 07'!$R$15</f>
        <v>175091</v>
      </c>
      <c r="S80" s="495">
        <f t="shared" si="9"/>
        <v>4859292</v>
      </c>
      <c r="T80" s="447"/>
      <c r="U80" s="447"/>
      <c r="V80" s="448">
        <f t="shared" si="3"/>
        <v>0</v>
      </c>
      <c r="W80" s="442"/>
      <c r="X80" s="446">
        <f t="shared" si="19"/>
        <v>0.0031846076516556343</v>
      </c>
      <c r="Y80" s="438">
        <f t="shared" si="1"/>
        <v>4684201</v>
      </c>
      <c r="Z80" s="443"/>
      <c r="AA80" s="443"/>
    </row>
    <row r="81" spans="1:27" s="385" customFormat="1" ht="30" customHeight="1">
      <c r="A81" s="491" t="s">
        <v>62</v>
      </c>
      <c r="B81" s="498" t="s">
        <v>497</v>
      </c>
      <c r="C81" s="495">
        <f t="shared" si="5"/>
        <v>127332989</v>
      </c>
      <c r="D81" s="496">
        <f aca="true" t="shared" si="20" ref="D81:J81">D82+D83+D84+D85+D86+D87</f>
        <v>113014175</v>
      </c>
      <c r="E81" s="496">
        <f t="shared" si="20"/>
        <v>14318814</v>
      </c>
      <c r="F81" s="496">
        <f t="shared" si="20"/>
        <v>0</v>
      </c>
      <c r="G81" s="496">
        <f t="shared" si="20"/>
        <v>0</v>
      </c>
      <c r="H81" s="496">
        <f t="shared" si="20"/>
        <v>127332989</v>
      </c>
      <c r="I81" s="496">
        <f t="shared" si="20"/>
        <v>76918726</v>
      </c>
      <c r="J81" s="496">
        <f t="shared" si="20"/>
        <v>2205804</v>
      </c>
      <c r="K81" s="496">
        <f aca="true" t="shared" si="21" ref="K81:R81">K82+K83+K84+K85+K86+K87</f>
        <v>12533802</v>
      </c>
      <c r="L81" s="496">
        <f t="shared" si="21"/>
        <v>2849</v>
      </c>
      <c r="M81" s="496">
        <f t="shared" si="21"/>
        <v>60144704</v>
      </c>
      <c r="N81" s="496">
        <f t="shared" si="21"/>
        <v>728236</v>
      </c>
      <c r="O81" s="496">
        <f t="shared" si="21"/>
        <v>1303331</v>
      </c>
      <c r="P81" s="496">
        <f t="shared" si="21"/>
        <v>0</v>
      </c>
      <c r="Q81" s="496">
        <f t="shared" si="21"/>
        <v>0</v>
      </c>
      <c r="R81" s="496">
        <f t="shared" si="21"/>
        <v>50414263</v>
      </c>
      <c r="S81" s="495">
        <f t="shared" si="9"/>
        <v>112590534</v>
      </c>
      <c r="T81" s="447">
        <f>S81-R81</f>
        <v>62176271</v>
      </c>
      <c r="U81" s="447">
        <f>'[12]07'!$U$79</f>
        <v>56878352</v>
      </c>
      <c r="V81" s="448">
        <f t="shared" si="3"/>
        <v>5297919</v>
      </c>
      <c r="W81" s="442">
        <f>V81/U81</f>
        <v>0.09314473457318173</v>
      </c>
      <c r="X81" s="446">
        <f t="shared" si="19"/>
        <v>0.1916627558287952</v>
      </c>
      <c r="Y81" s="438">
        <f t="shared" si="1"/>
        <v>62176271</v>
      </c>
      <c r="Z81" s="443"/>
      <c r="AA81" s="443"/>
    </row>
    <row r="82" spans="1:27" s="385" customFormat="1" ht="30" customHeight="1">
      <c r="A82" s="425" t="s">
        <v>498</v>
      </c>
      <c r="B82" s="428" t="s">
        <v>499</v>
      </c>
      <c r="C82" s="495">
        <f t="shared" si="5"/>
        <v>0</v>
      </c>
      <c r="D82" s="545">
        <v>0</v>
      </c>
      <c r="E82" s="544">
        <f>'[15]Mẫu BC tiền theo CHV Mẫu 07'!$E$14</f>
        <v>0</v>
      </c>
      <c r="F82" s="544">
        <f>'[15]Mẫu BC tiền theo CHV Mẫu 07'!$F$14</f>
        <v>0</v>
      </c>
      <c r="G82" s="546">
        <v>0</v>
      </c>
      <c r="H82" s="496">
        <f t="shared" si="6"/>
        <v>0</v>
      </c>
      <c r="I82" s="496">
        <f t="shared" si="7"/>
        <v>0</v>
      </c>
      <c r="J82" s="544">
        <f>'[15]Mẫu BC tiền theo CHV Mẫu 07'!$J$14</f>
        <v>0</v>
      </c>
      <c r="K82" s="544">
        <f>'[15]Mẫu BC tiền theo CHV Mẫu 07'!$K$14</f>
        <v>0</v>
      </c>
      <c r="L82" s="544">
        <f>'[15]Mẫu BC tiền theo CHV Mẫu 07'!$L$14</f>
        <v>0</v>
      </c>
      <c r="M82" s="497">
        <f t="shared" si="8"/>
        <v>0</v>
      </c>
      <c r="N82" s="544">
        <f>'[15]Mẫu BC tiền theo CHV Mẫu 07'!$N$14</f>
        <v>0</v>
      </c>
      <c r="O82" s="544">
        <f>'[15]Mẫu BC tiền theo CHV Mẫu 07'!$O$14</f>
        <v>0</v>
      </c>
      <c r="P82" s="544">
        <f>'[15]Mẫu BC tiền theo CHV Mẫu 07'!$P$14</f>
        <v>0</v>
      </c>
      <c r="Q82" s="544">
        <f>'[15]Mẫu BC tiền theo CHV Mẫu 07'!$Q$14</f>
        <v>0</v>
      </c>
      <c r="R82" s="544">
        <f>'[15]Mẫu BC tiền theo CHV Mẫu 07'!$S$14</f>
        <v>0</v>
      </c>
      <c r="S82" s="495">
        <f t="shared" si="9"/>
        <v>0</v>
      </c>
      <c r="T82" s="447"/>
      <c r="U82" s="447"/>
      <c r="V82" s="448">
        <f aca="true" t="shared" si="22" ref="V82:V105">T82-U82</f>
        <v>0</v>
      </c>
      <c r="W82" s="442"/>
      <c r="X82" s="446" t="e">
        <f t="shared" si="19"/>
        <v>#DIV/0!</v>
      </c>
      <c r="Y82" s="438">
        <f aca="true" t="shared" si="23" ref="Y82:Y105">S82-R82</f>
        <v>0</v>
      </c>
      <c r="Z82" s="443"/>
      <c r="AA82" s="443"/>
    </row>
    <row r="83" spans="1:27" s="385" customFormat="1" ht="30" customHeight="1">
      <c r="A83" s="425" t="s">
        <v>500</v>
      </c>
      <c r="B83" s="428" t="s">
        <v>567</v>
      </c>
      <c r="C83" s="495">
        <f t="shared" si="5"/>
        <v>18837339</v>
      </c>
      <c r="D83" s="547">
        <v>14159955</v>
      </c>
      <c r="E83" s="544">
        <f>'[15]Mẫu BC tiền theo CHV Mẫu 07'!$E$15</f>
        <v>4677384</v>
      </c>
      <c r="F83" s="544">
        <f>'[15]Mẫu BC tiền theo CHV Mẫu 07'!$F$15</f>
        <v>0</v>
      </c>
      <c r="G83" s="546">
        <v>0</v>
      </c>
      <c r="H83" s="496">
        <f t="shared" si="6"/>
        <v>18837339</v>
      </c>
      <c r="I83" s="496">
        <f t="shared" si="7"/>
        <v>13364577</v>
      </c>
      <c r="J83" s="544">
        <f>'[15]Mẫu BC tiền theo CHV Mẫu 07'!$J$15</f>
        <v>76381</v>
      </c>
      <c r="K83" s="544">
        <f>'[15]Mẫu BC tiền theo CHV Mẫu 07'!$K$15</f>
        <v>283762</v>
      </c>
      <c r="L83" s="544">
        <f>'[15]Mẫu BC tiền theo CHV Mẫu 07'!$L$15</f>
        <v>2849</v>
      </c>
      <c r="M83" s="497">
        <f t="shared" si="8"/>
        <v>12274349</v>
      </c>
      <c r="N83" s="544">
        <f>'[15]Mẫu BC tiền theo CHV Mẫu 07'!$N$15</f>
        <v>727236</v>
      </c>
      <c r="O83" s="544">
        <f>'[15]Mẫu BC tiền theo CHV Mẫu 07'!$O$15</f>
        <v>0</v>
      </c>
      <c r="P83" s="544">
        <f>'[15]Mẫu BC tiền theo CHV Mẫu 07'!$P$15</f>
        <v>0</v>
      </c>
      <c r="Q83" s="544">
        <f>'[15]Mẫu BC tiền theo CHV Mẫu 07'!$Q$15</f>
        <v>0</v>
      </c>
      <c r="R83" s="544">
        <f>'[15]Mẫu BC tiền theo CHV Mẫu 07'!$R$15</f>
        <v>5472762</v>
      </c>
      <c r="S83" s="495">
        <f t="shared" si="9"/>
        <v>18474347</v>
      </c>
      <c r="T83" s="447"/>
      <c r="U83" s="447"/>
      <c r="V83" s="448">
        <f t="shared" si="22"/>
        <v>0</v>
      </c>
      <c r="W83" s="442"/>
      <c r="X83" s="446">
        <f t="shared" si="19"/>
        <v>0.02716075488210364</v>
      </c>
      <c r="Y83" s="438">
        <f t="shared" si="23"/>
        <v>13001585</v>
      </c>
      <c r="Z83" s="443"/>
      <c r="AA83" s="443"/>
    </row>
    <row r="84" spans="1:27" s="385" customFormat="1" ht="30" customHeight="1">
      <c r="A84" s="425" t="s">
        <v>501</v>
      </c>
      <c r="B84" s="430" t="s">
        <v>579</v>
      </c>
      <c r="C84" s="495">
        <f t="shared" si="5"/>
        <v>29539364</v>
      </c>
      <c r="D84" s="547">
        <v>28673386</v>
      </c>
      <c r="E84" s="544">
        <f>'[15]Mẫu BC tiền theo CHV Mẫu 07'!$E$16</f>
        <v>865978</v>
      </c>
      <c r="F84" s="544">
        <f>'[15]Mẫu BC tiền theo CHV Mẫu 07'!$F$16</f>
        <v>0</v>
      </c>
      <c r="G84" s="546">
        <v>0</v>
      </c>
      <c r="H84" s="496">
        <f t="shared" si="6"/>
        <v>29539364</v>
      </c>
      <c r="I84" s="496">
        <f t="shared" si="7"/>
        <v>25251816</v>
      </c>
      <c r="J84" s="544">
        <f>'[15]Mẫu BC tiền theo CHV Mẫu 07'!$J$16</f>
        <v>381202</v>
      </c>
      <c r="K84" s="544">
        <f>'[15]Mẫu BC tiền theo CHV Mẫu 07'!$K$16</f>
        <v>11472145</v>
      </c>
      <c r="L84" s="544">
        <f>'[15]Mẫu BC tiền theo CHV Mẫu 07'!$L$16</f>
        <v>0</v>
      </c>
      <c r="M84" s="497">
        <f t="shared" si="8"/>
        <v>13398469</v>
      </c>
      <c r="N84" s="544">
        <f>'[15]Mẫu BC tiền theo CHV Mẫu 07'!$N$16</f>
        <v>0</v>
      </c>
      <c r="O84" s="544">
        <f>'[15]Mẫu BC tiền theo CHV Mẫu 07'!$O$16</f>
        <v>0</v>
      </c>
      <c r="P84" s="544">
        <f>'[15]Mẫu BC tiền theo CHV Mẫu 07'!$P$16</f>
        <v>0</v>
      </c>
      <c r="Q84" s="544">
        <f>'[15]Mẫu BC tiền theo CHV Mẫu 07'!$Q$16</f>
        <v>0</v>
      </c>
      <c r="R84" s="544">
        <f>'[15]Mẫu BC tiền theo CHV Mẫu 07'!$R$16</f>
        <v>4287548</v>
      </c>
      <c r="S84" s="495">
        <f t="shared" si="9"/>
        <v>17686017</v>
      </c>
      <c r="T84" s="447"/>
      <c r="U84" s="447"/>
      <c r="V84" s="448">
        <f t="shared" si="22"/>
        <v>0</v>
      </c>
      <c r="W84" s="442"/>
      <c r="X84" s="446">
        <f t="shared" si="19"/>
        <v>0.46940572511695794</v>
      </c>
      <c r="Y84" s="438">
        <f t="shared" si="23"/>
        <v>13398469</v>
      </c>
      <c r="Z84" s="443"/>
      <c r="AA84" s="443"/>
    </row>
    <row r="85" spans="1:27" s="385" customFormat="1" ht="30" customHeight="1">
      <c r="A85" s="425" t="s">
        <v>502</v>
      </c>
      <c r="B85" s="430" t="s">
        <v>568</v>
      </c>
      <c r="C85" s="495">
        <f t="shared" si="5"/>
        <v>17383903</v>
      </c>
      <c r="D85" s="547">
        <v>14523007</v>
      </c>
      <c r="E85" s="544">
        <f>'[15]Mẫu BC tiền theo CHV Mẫu 07'!$E$17</f>
        <v>2860896</v>
      </c>
      <c r="F85" s="544">
        <f>'[15]Mẫu BC tiền theo CHV Mẫu 07'!$F$17</f>
        <v>0</v>
      </c>
      <c r="G85" s="546">
        <v>0</v>
      </c>
      <c r="H85" s="496">
        <f t="shared" si="6"/>
        <v>17383903</v>
      </c>
      <c r="I85" s="496">
        <f t="shared" si="7"/>
        <v>15196708</v>
      </c>
      <c r="J85" s="544">
        <f>'[15]Mẫu BC tiền theo CHV Mẫu 07'!$J$17</f>
        <v>455047</v>
      </c>
      <c r="K85" s="544">
        <f>'[15]Mẫu BC tiền theo CHV Mẫu 07'!$K$17</f>
        <v>254179</v>
      </c>
      <c r="L85" s="544">
        <f>'[15]Mẫu BC tiền theo CHV Mẫu 07'!$L$17</f>
        <v>0</v>
      </c>
      <c r="M85" s="497">
        <f t="shared" si="8"/>
        <v>14486482</v>
      </c>
      <c r="N85" s="544">
        <f>'[15]Mẫu BC tiền theo CHV Mẫu 07'!$N$17</f>
        <v>1000</v>
      </c>
      <c r="O85" s="544">
        <f>'[15]Mẫu BC tiền theo CHV Mẫu 07'!$O$17</f>
        <v>0</v>
      </c>
      <c r="P85" s="544">
        <f>'[15]Mẫu BC tiền theo CHV Mẫu 07'!$P$17</f>
        <v>0</v>
      </c>
      <c r="Q85" s="544">
        <f>'[15]Mẫu BC tiền theo CHV Mẫu 07'!$Q$17</f>
        <v>0</v>
      </c>
      <c r="R85" s="544">
        <f>'[15]Mẫu BC tiền theo CHV Mẫu 07'!$R$17</f>
        <v>2187195</v>
      </c>
      <c r="S85" s="495">
        <f t="shared" si="9"/>
        <v>16674677</v>
      </c>
      <c r="T85" s="447"/>
      <c r="U85" s="447"/>
      <c r="V85" s="448">
        <f t="shared" si="22"/>
        <v>0</v>
      </c>
      <c r="W85" s="442"/>
      <c r="X85" s="446">
        <f t="shared" si="19"/>
        <v>0.046669712940460524</v>
      </c>
      <c r="Y85" s="438">
        <f t="shared" si="23"/>
        <v>14487482</v>
      </c>
      <c r="Z85" s="443"/>
      <c r="AA85" s="443"/>
    </row>
    <row r="86" spans="1:27" s="385" customFormat="1" ht="30" customHeight="1">
      <c r="A86" s="425" t="s">
        <v>503</v>
      </c>
      <c r="B86" s="428" t="s">
        <v>580</v>
      </c>
      <c r="C86" s="495">
        <f t="shared" si="5"/>
        <v>40968249</v>
      </c>
      <c r="D86" s="547">
        <v>36265622</v>
      </c>
      <c r="E86" s="544">
        <f>'[15]Mẫu BC tiền theo CHV Mẫu 07'!$E$18</f>
        <v>4702627</v>
      </c>
      <c r="F86" s="544">
        <f>'[15]Mẫu BC tiền theo CHV Mẫu 07'!$F$18</f>
        <v>0</v>
      </c>
      <c r="G86" s="546">
        <v>0</v>
      </c>
      <c r="H86" s="496">
        <f t="shared" si="6"/>
        <v>40968249</v>
      </c>
      <c r="I86" s="496">
        <f t="shared" si="7"/>
        <v>15689443</v>
      </c>
      <c r="J86" s="544">
        <f>'[15]Mẫu BC tiền theo CHV Mẫu 07'!$J$18</f>
        <v>275880</v>
      </c>
      <c r="K86" s="544">
        <f>'[15]Mẫu BC tiền theo CHV Mẫu 07'!$K$18</f>
        <v>419538</v>
      </c>
      <c r="L86" s="544">
        <f>'[15]Mẫu BC tiền theo CHV Mẫu 07'!$L$18</f>
        <v>0</v>
      </c>
      <c r="M86" s="497">
        <f t="shared" si="8"/>
        <v>13690694</v>
      </c>
      <c r="N86" s="544">
        <f>'[15]Mẫu BC tiền theo CHV Mẫu 07'!$N$18</f>
        <v>0</v>
      </c>
      <c r="O86" s="544">
        <f>'[15]Mẫu BC tiền theo CHV Mẫu 07'!$O$18</f>
        <v>1303331</v>
      </c>
      <c r="P86" s="544">
        <f>'[15]Mẫu BC tiền theo CHV Mẫu 07'!$P$18</f>
        <v>0</v>
      </c>
      <c r="Q86" s="544">
        <f>'[15]Mẫu BC tiền theo CHV Mẫu 07'!$Q$18</f>
        <v>0</v>
      </c>
      <c r="R86" s="544">
        <f>'[15]Mẫu BC tiền theo CHV Mẫu 07'!$R$18</f>
        <v>25278806</v>
      </c>
      <c r="S86" s="495">
        <f t="shared" si="9"/>
        <v>40272831</v>
      </c>
      <c r="T86" s="447"/>
      <c r="U86" s="447"/>
      <c r="V86" s="448">
        <f t="shared" si="22"/>
        <v>0</v>
      </c>
      <c r="W86" s="442"/>
      <c r="X86" s="446">
        <f t="shared" si="19"/>
        <v>0.0443239444510554</v>
      </c>
      <c r="Y86" s="438">
        <f t="shared" si="23"/>
        <v>14994025</v>
      </c>
      <c r="Z86" s="443"/>
      <c r="AA86" s="443"/>
    </row>
    <row r="87" spans="1:27" s="385" customFormat="1" ht="30" customHeight="1">
      <c r="A87" s="425" t="s">
        <v>585</v>
      </c>
      <c r="B87" s="436" t="s">
        <v>587</v>
      </c>
      <c r="C87" s="495">
        <f t="shared" si="5"/>
        <v>20604134</v>
      </c>
      <c r="D87" s="545">
        <v>19392205</v>
      </c>
      <c r="E87" s="544">
        <f>'[15]Mẫu BC tiền theo CHV Mẫu 07'!$E$19</f>
        <v>1211929</v>
      </c>
      <c r="F87" s="544">
        <f>'[15]Mẫu BC tiền theo CHV Mẫu 07'!$F$19</f>
        <v>0</v>
      </c>
      <c r="G87" s="546">
        <v>0</v>
      </c>
      <c r="H87" s="496">
        <f t="shared" si="6"/>
        <v>20604134</v>
      </c>
      <c r="I87" s="496">
        <f t="shared" si="7"/>
        <v>7416182</v>
      </c>
      <c r="J87" s="544">
        <f>'[15]Mẫu BC tiền theo CHV Mẫu 07'!$J$19</f>
        <v>1017294</v>
      </c>
      <c r="K87" s="544">
        <f>'[15]Mẫu BC tiền theo CHV Mẫu 07'!$K$19</f>
        <v>104178</v>
      </c>
      <c r="L87" s="544">
        <f>'[15]Mẫu BC tiền theo CHV Mẫu 07'!$L$19</f>
        <v>0</v>
      </c>
      <c r="M87" s="497">
        <f t="shared" si="8"/>
        <v>6294710</v>
      </c>
      <c r="N87" s="544">
        <f>'[15]Mẫu BC tiền theo CHV Mẫu 07'!$N$19</f>
        <v>0</v>
      </c>
      <c r="O87" s="544">
        <f>'[15]Mẫu BC tiền theo CHV Mẫu 07'!$O$19</f>
        <v>0</v>
      </c>
      <c r="P87" s="544">
        <f>'[15]Mẫu BC tiền theo CHV Mẫu 07'!$P$19</f>
        <v>0</v>
      </c>
      <c r="Q87" s="544">
        <f>'[15]Mẫu BC tiền theo CHV Mẫu 07'!$Q$19</f>
        <v>0</v>
      </c>
      <c r="R87" s="544">
        <f>'[15]Mẫu BC tiền theo CHV Mẫu 07'!$R$19</f>
        <v>13187952</v>
      </c>
      <c r="S87" s="495">
        <f t="shared" si="9"/>
        <v>19482662</v>
      </c>
      <c r="T87" s="447"/>
      <c r="U87" s="447"/>
      <c r="V87" s="448">
        <f t="shared" si="22"/>
        <v>0</v>
      </c>
      <c r="W87" s="442"/>
      <c r="X87" s="446">
        <f t="shared" si="19"/>
        <v>0.15121958981049818</v>
      </c>
      <c r="Y87" s="438">
        <f t="shared" si="23"/>
        <v>6294710</v>
      </c>
      <c r="Z87" s="443"/>
      <c r="AA87" s="443"/>
    </row>
    <row r="88" spans="1:27" s="385" customFormat="1" ht="30" customHeight="1">
      <c r="A88" s="491" t="s">
        <v>63</v>
      </c>
      <c r="B88" s="498" t="s">
        <v>505</v>
      </c>
      <c r="C88" s="495">
        <f t="shared" si="5"/>
        <v>115543785</v>
      </c>
      <c r="D88" s="496">
        <f>D89+D90+D91+D92+D93+D94</f>
        <v>105710735</v>
      </c>
      <c r="E88" s="496">
        <f aca="true" t="shared" si="24" ref="E88:R88">E89+E90+E91+E92+E93+E94</f>
        <v>9833050</v>
      </c>
      <c r="F88" s="496">
        <f t="shared" si="24"/>
        <v>45600</v>
      </c>
      <c r="G88" s="496">
        <f t="shared" si="24"/>
        <v>0</v>
      </c>
      <c r="H88" s="496">
        <f t="shared" si="6"/>
        <v>115498185</v>
      </c>
      <c r="I88" s="496">
        <f t="shared" si="7"/>
        <v>64714821</v>
      </c>
      <c r="J88" s="496">
        <f t="shared" si="24"/>
        <v>1788798</v>
      </c>
      <c r="K88" s="496">
        <f t="shared" si="24"/>
        <v>219582</v>
      </c>
      <c r="L88" s="496">
        <f t="shared" si="24"/>
        <v>0</v>
      </c>
      <c r="M88" s="527">
        <f t="shared" si="8"/>
        <v>62483427</v>
      </c>
      <c r="N88" s="496">
        <f t="shared" si="24"/>
        <v>223014</v>
      </c>
      <c r="O88" s="496">
        <f t="shared" si="24"/>
        <v>0</v>
      </c>
      <c r="P88" s="496">
        <f t="shared" si="24"/>
        <v>0</v>
      </c>
      <c r="Q88" s="496">
        <f t="shared" si="24"/>
        <v>0</v>
      </c>
      <c r="R88" s="496">
        <f t="shared" si="24"/>
        <v>50783364</v>
      </c>
      <c r="S88" s="495">
        <f t="shared" si="9"/>
        <v>113489805</v>
      </c>
      <c r="T88" s="447">
        <f>S88-R88</f>
        <v>62706441</v>
      </c>
      <c r="U88" s="447">
        <f>'[12]07'!$U$86</f>
        <v>47957317</v>
      </c>
      <c r="V88" s="448">
        <f t="shared" si="22"/>
        <v>14749124</v>
      </c>
      <c r="W88" s="442">
        <f>V88/U88</f>
        <v>0.3075468963370073</v>
      </c>
      <c r="X88" s="446">
        <f t="shared" si="19"/>
        <v>0.031034312835385883</v>
      </c>
      <c r="Y88" s="438">
        <f t="shared" si="23"/>
        <v>62706441</v>
      </c>
      <c r="Z88" s="443"/>
      <c r="AA88" s="443"/>
    </row>
    <row r="89" spans="1:27" s="385" customFormat="1" ht="30" customHeight="1">
      <c r="A89" s="425" t="s">
        <v>506</v>
      </c>
      <c r="B89" s="506" t="s">
        <v>511</v>
      </c>
      <c r="C89" s="495">
        <f t="shared" si="5"/>
        <v>45154827</v>
      </c>
      <c r="D89" s="548">
        <v>41375231</v>
      </c>
      <c r="E89" s="548">
        <f>3777865+1731</f>
        <v>3779596</v>
      </c>
      <c r="F89" s="548">
        <v>45600</v>
      </c>
      <c r="G89" s="512">
        <v>0</v>
      </c>
      <c r="H89" s="496">
        <f t="shared" si="6"/>
        <v>45109227</v>
      </c>
      <c r="I89" s="496">
        <f t="shared" si="7"/>
        <v>13640831</v>
      </c>
      <c r="J89" s="548">
        <v>957317</v>
      </c>
      <c r="K89" s="548">
        <v>63170</v>
      </c>
      <c r="L89" s="548">
        <v>0</v>
      </c>
      <c r="M89" s="497">
        <f t="shared" si="8"/>
        <v>12620344</v>
      </c>
      <c r="N89" s="548">
        <v>0</v>
      </c>
      <c r="O89" s="548">
        <v>0</v>
      </c>
      <c r="P89" s="548">
        <v>0</v>
      </c>
      <c r="Q89" s="548">
        <v>0</v>
      </c>
      <c r="R89" s="548">
        <v>31468396</v>
      </c>
      <c r="S89" s="495">
        <f t="shared" si="9"/>
        <v>44088740</v>
      </c>
      <c r="T89" s="447"/>
      <c r="U89" s="447"/>
      <c r="V89" s="448">
        <f t="shared" si="22"/>
        <v>0</v>
      </c>
      <c r="W89" s="442"/>
      <c r="X89" s="446">
        <f t="shared" si="19"/>
        <v>0.07481120468393751</v>
      </c>
      <c r="Y89" s="438">
        <f t="shared" si="23"/>
        <v>12620344</v>
      </c>
      <c r="Z89" s="443"/>
      <c r="AA89" s="443"/>
    </row>
    <row r="90" spans="1:27" s="385" customFormat="1" ht="30" customHeight="1">
      <c r="A90" s="425" t="s">
        <v>508</v>
      </c>
      <c r="B90" s="506" t="s">
        <v>509</v>
      </c>
      <c r="C90" s="495">
        <f t="shared" si="5"/>
        <v>22045184</v>
      </c>
      <c r="D90" s="548">
        <v>20025044</v>
      </c>
      <c r="E90" s="548">
        <v>2020140</v>
      </c>
      <c r="F90" s="548">
        <v>0</v>
      </c>
      <c r="G90" s="512">
        <v>0</v>
      </c>
      <c r="H90" s="496">
        <f aca="true" t="shared" si="25" ref="H90:H105">C90-F90</f>
        <v>22045184</v>
      </c>
      <c r="I90" s="496">
        <f t="shared" si="7"/>
        <v>19260789</v>
      </c>
      <c r="J90" s="548">
        <v>399781</v>
      </c>
      <c r="K90" s="548">
        <v>0</v>
      </c>
      <c r="L90" s="548">
        <v>0</v>
      </c>
      <c r="M90" s="497">
        <f t="shared" si="8"/>
        <v>18861008</v>
      </c>
      <c r="N90" s="548">
        <v>0</v>
      </c>
      <c r="O90" s="548">
        <v>0</v>
      </c>
      <c r="P90" s="548">
        <v>0</v>
      </c>
      <c r="Q90" s="548">
        <v>0</v>
      </c>
      <c r="R90" s="548">
        <v>2784395</v>
      </c>
      <c r="S90" s="495">
        <f t="shared" si="9"/>
        <v>21645403</v>
      </c>
      <c r="T90" s="447"/>
      <c r="U90" s="447"/>
      <c r="V90" s="448">
        <f t="shared" si="22"/>
        <v>0</v>
      </c>
      <c r="W90" s="442"/>
      <c r="X90" s="446">
        <f t="shared" si="19"/>
        <v>0.020756210973496465</v>
      </c>
      <c r="Y90" s="438">
        <f t="shared" si="23"/>
        <v>18861008</v>
      </c>
      <c r="Z90" s="443"/>
      <c r="AA90" s="443"/>
    </row>
    <row r="91" spans="1:27" s="385" customFormat="1" ht="30" customHeight="1">
      <c r="A91" s="425" t="s">
        <v>510</v>
      </c>
      <c r="B91" s="506" t="s">
        <v>572</v>
      </c>
      <c r="C91" s="495">
        <f t="shared" si="5"/>
        <v>27909609</v>
      </c>
      <c r="D91" s="548">
        <v>25054217</v>
      </c>
      <c r="E91" s="548">
        <v>2855392</v>
      </c>
      <c r="F91" s="548">
        <v>0</v>
      </c>
      <c r="G91" s="512"/>
      <c r="H91" s="496">
        <f t="shared" si="25"/>
        <v>27909609</v>
      </c>
      <c r="I91" s="496">
        <f t="shared" si="7"/>
        <v>16654726</v>
      </c>
      <c r="J91" s="548">
        <v>135356</v>
      </c>
      <c r="K91" s="548">
        <v>0</v>
      </c>
      <c r="L91" s="548">
        <v>0</v>
      </c>
      <c r="M91" s="497">
        <f t="shared" si="8"/>
        <v>16519370</v>
      </c>
      <c r="N91" s="548">
        <v>0</v>
      </c>
      <c r="O91" s="548">
        <v>0</v>
      </c>
      <c r="P91" s="548">
        <v>0</v>
      </c>
      <c r="Q91" s="548">
        <v>0</v>
      </c>
      <c r="R91" s="548">
        <v>11254883</v>
      </c>
      <c r="S91" s="495">
        <f t="shared" si="9"/>
        <v>27774253</v>
      </c>
      <c r="T91" s="447"/>
      <c r="U91" s="447"/>
      <c r="V91" s="448">
        <f t="shared" si="22"/>
        <v>0</v>
      </c>
      <c r="W91" s="442"/>
      <c r="X91" s="446">
        <f t="shared" si="19"/>
        <v>0.00812718263872969</v>
      </c>
      <c r="Y91" s="438">
        <f t="shared" si="23"/>
        <v>16519370</v>
      </c>
      <c r="Z91" s="443"/>
      <c r="AA91" s="443"/>
    </row>
    <row r="92" spans="1:27" s="385" customFormat="1" ht="30" customHeight="1">
      <c r="A92" s="425" t="s">
        <v>569</v>
      </c>
      <c r="B92" s="506" t="s">
        <v>571</v>
      </c>
      <c r="C92" s="495">
        <f t="shared" si="5"/>
        <v>13427544</v>
      </c>
      <c r="D92" s="548">
        <v>12785502</v>
      </c>
      <c r="E92" s="548">
        <v>642042</v>
      </c>
      <c r="F92" s="548">
        <v>0</v>
      </c>
      <c r="G92" s="512">
        <v>0</v>
      </c>
      <c r="H92" s="496">
        <f t="shared" si="25"/>
        <v>13427544</v>
      </c>
      <c r="I92" s="496">
        <f t="shared" si="7"/>
        <v>9253444</v>
      </c>
      <c r="J92" s="548">
        <v>227776</v>
      </c>
      <c r="K92" s="548">
        <v>0</v>
      </c>
      <c r="L92" s="548">
        <v>0</v>
      </c>
      <c r="M92" s="497">
        <f t="shared" si="8"/>
        <v>8802654</v>
      </c>
      <c r="N92" s="548">
        <v>223014</v>
      </c>
      <c r="O92" s="548">
        <v>0</v>
      </c>
      <c r="P92" s="548">
        <v>0</v>
      </c>
      <c r="Q92" s="548">
        <v>0</v>
      </c>
      <c r="R92" s="548">
        <v>4174100</v>
      </c>
      <c r="S92" s="495">
        <f t="shared" si="9"/>
        <v>13199768</v>
      </c>
      <c r="T92" s="447"/>
      <c r="U92" s="447"/>
      <c r="V92" s="448">
        <f t="shared" si="22"/>
        <v>0</v>
      </c>
      <c r="W92" s="442"/>
      <c r="X92" s="446">
        <f t="shared" si="19"/>
        <v>0.024615267569566533</v>
      </c>
      <c r="Y92" s="438">
        <f t="shared" si="23"/>
        <v>9025668</v>
      </c>
      <c r="Z92" s="443"/>
      <c r="AA92" s="443"/>
    </row>
    <row r="93" spans="1:27" s="385" customFormat="1" ht="30" customHeight="1">
      <c r="A93" s="425" t="s">
        <v>570</v>
      </c>
      <c r="B93" s="506" t="s">
        <v>507</v>
      </c>
      <c r="C93" s="495">
        <f t="shared" si="5"/>
        <v>6814</v>
      </c>
      <c r="D93" s="548">
        <v>6814</v>
      </c>
      <c r="E93" s="548">
        <v>0</v>
      </c>
      <c r="F93" s="548">
        <v>0</v>
      </c>
      <c r="G93" s="512"/>
      <c r="H93" s="496">
        <f t="shared" si="25"/>
        <v>6814</v>
      </c>
      <c r="I93" s="496">
        <f t="shared" si="7"/>
        <v>6814</v>
      </c>
      <c r="J93" s="548">
        <v>0</v>
      </c>
      <c r="K93" s="548">
        <v>0</v>
      </c>
      <c r="L93" s="548">
        <v>0</v>
      </c>
      <c r="M93" s="497">
        <f t="shared" si="8"/>
        <v>6814</v>
      </c>
      <c r="N93" s="548">
        <v>0</v>
      </c>
      <c r="O93" s="548">
        <v>0</v>
      </c>
      <c r="P93" s="548">
        <v>0</v>
      </c>
      <c r="Q93" s="548">
        <v>0</v>
      </c>
      <c r="R93" s="548">
        <v>0</v>
      </c>
      <c r="S93" s="495">
        <f t="shared" si="9"/>
        <v>6814</v>
      </c>
      <c r="T93" s="447"/>
      <c r="U93" s="447"/>
      <c r="V93" s="448"/>
      <c r="W93" s="442"/>
      <c r="X93" s="446"/>
      <c r="Y93" s="438"/>
      <c r="Z93" s="443"/>
      <c r="AA93" s="443"/>
    </row>
    <row r="94" spans="1:27" s="385" customFormat="1" ht="30" customHeight="1">
      <c r="A94" s="425" t="s">
        <v>593</v>
      </c>
      <c r="B94" s="506" t="s">
        <v>592</v>
      </c>
      <c r="C94" s="495">
        <f t="shared" si="5"/>
        <v>6999807</v>
      </c>
      <c r="D94" s="548">
        <v>6463927</v>
      </c>
      <c r="E94" s="548">
        <v>535880</v>
      </c>
      <c r="F94" s="548">
        <v>0</v>
      </c>
      <c r="G94" s="512"/>
      <c r="H94" s="496">
        <f t="shared" si="25"/>
        <v>6999807</v>
      </c>
      <c r="I94" s="496">
        <f t="shared" si="7"/>
        <v>5898217</v>
      </c>
      <c r="J94" s="548">
        <v>68568</v>
      </c>
      <c r="K94" s="548">
        <v>156412</v>
      </c>
      <c r="L94" s="548">
        <v>0</v>
      </c>
      <c r="M94" s="497">
        <f t="shared" si="8"/>
        <v>5673237</v>
      </c>
      <c r="N94" s="548">
        <v>0</v>
      </c>
      <c r="O94" s="548">
        <v>0</v>
      </c>
      <c r="P94" s="548">
        <v>0</v>
      </c>
      <c r="Q94" s="548">
        <v>0</v>
      </c>
      <c r="R94" s="548">
        <v>1101590</v>
      </c>
      <c r="S94" s="495">
        <f t="shared" si="9"/>
        <v>6774827</v>
      </c>
      <c r="T94" s="447"/>
      <c r="U94" s="447"/>
      <c r="V94" s="448"/>
      <c r="W94" s="442"/>
      <c r="X94" s="446"/>
      <c r="Y94" s="438"/>
      <c r="Z94" s="443"/>
      <c r="AA94" s="443"/>
    </row>
    <row r="95" spans="1:27" s="385" customFormat="1" ht="30" customHeight="1">
      <c r="A95" s="491" t="s">
        <v>83</v>
      </c>
      <c r="B95" s="498" t="s">
        <v>512</v>
      </c>
      <c r="C95" s="495">
        <f t="shared" si="5"/>
        <v>15664564</v>
      </c>
      <c r="D95" s="496">
        <f>D96+D97+D98</f>
        <v>15078542</v>
      </c>
      <c r="E95" s="496">
        <f aca="true" t="shared" si="26" ref="E95:R95">E96+E97+E98</f>
        <v>586022</v>
      </c>
      <c r="F95" s="496">
        <f t="shared" si="26"/>
        <v>0</v>
      </c>
      <c r="G95" s="496">
        <f t="shared" si="26"/>
        <v>0</v>
      </c>
      <c r="H95" s="496">
        <f t="shared" si="26"/>
        <v>15664564</v>
      </c>
      <c r="I95" s="496">
        <f t="shared" si="26"/>
        <v>10908924</v>
      </c>
      <c r="J95" s="496">
        <f t="shared" si="26"/>
        <v>59758</v>
      </c>
      <c r="K95" s="496">
        <f t="shared" si="26"/>
        <v>0</v>
      </c>
      <c r="L95" s="496">
        <f t="shared" si="26"/>
        <v>0</v>
      </c>
      <c r="M95" s="496">
        <f t="shared" si="26"/>
        <v>9417450</v>
      </c>
      <c r="N95" s="496">
        <f t="shared" si="26"/>
        <v>0</v>
      </c>
      <c r="O95" s="496">
        <f t="shared" si="26"/>
        <v>1431716</v>
      </c>
      <c r="P95" s="496">
        <f t="shared" si="26"/>
        <v>0</v>
      </c>
      <c r="Q95" s="496">
        <f t="shared" si="26"/>
        <v>0</v>
      </c>
      <c r="R95" s="496">
        <f t="shared" si="26"/>
        <v>4755640</v>
      </c>
      <c r="S95" s="495">
        <f t="shared" si="9"/>
        <v>15604806</v>
      </c>
      <c r="T95" s="447">
        <f>S95-R95</f>
        <v>10849166</v>
      </c>
      <c r="U95" s="447">
        <f>'[12]07'!$U$92</f>
        <v>10322902</v>
      </c>
      <c r="V95" s="448">
        <f t="shared" si="22"/>
        <v>526264</v>
      </c>
      <c r="W95" s="442">
        <f>V95/U95</f>
        <v>0.050980237921468205</v>
      </c>
      <c r="X95" s="446">
        <f t="shared" si="19"/>
        <v>0.005477900478543988</v>
      </c>
      <c r="Y95" s="438">
        <f t="shared" si="23"/>
        <v>10849166</v>
      </c>
      <c r="Z95" s="443"/>
      <c r="AA95" s="443"/>
    </row>
    <row r="96" spans="1:27" s="385" customFormat="1" ht="30" customHeight="1">
      <c r="A96" s="425" t="s">
        <v>513</v>
      </c>
      <c r="B96" s="427" t="s">
        <v>548</v>
      </c>
      <c r="C96" s="495">
        <f t="shared" si="5"/>
        <v>1486378</v>
      </c>
      <c r="D96" s="512">
        <v>1410820</v>
      </c>
      <c r="E96" s="523">
        <v>75558</v>
      </c>
      <c r="F96" s="523">
        <v>0</v>
      </c>
      <c r="G96" s="523">
        <v>0</v>
      </c>
      <c r="H96" s="496">
        <f t="shared" si="25"/>
        <v>1486378</v>
      </c>
      <c r="I96" s="496">
        <f t="shared" si="7"/>
        <v>194778</v>
      </c>
      <c r="J96" s="523">
        <v>22158</v>
      </c>
      <c r="K96" s="523">
        <v>0</v>
      </c>
      <c r="L96" s="523">
        <v>0</v>
      </c>
      <c r="M96" s="497">
        <f t="shared" si="8"/>
        <v>172620</v>
      </c>
      <c r="N96" s="523">
        <v>0</v>
      </c>
      <c r="O96" s="523">
        <v>0</v>
      </c>
      <c r="P96" s="523">
        <v>0</v>
      </c>
      <c r="Q96" s="549">
        <v>0</v>
      </c>
      <c r="R96" s="524">
        <v>1291600</v>
      </c>
      <c r="S96" s="495">
        <f t="shared" si="9"/>
        <v>1464220</v>
      </c>
      <c r="T96" s="447"/>
      <c r="U96" s="447"/>
      <c r="V96" s="448">
        <f t="shared" si="22"/>
        <v>0</v>
      </c>
      <c r="W96" s="442"/>
      <c r="X96" s="446">
        <f t="shared" si="19"/>
        <v>0.11376028093521856</v>
      </c>
      <c r="Y96" s="438">
        <f t="shared" si="23"/>
        <v>172620</v>
      </c>
      <c r="Z96" s="443"/>
      <c r="AA96" s="443"/>
    </row>
    <row r="97" spans="1:27" s="385" customFormat="1" ht="30" customHeight="1">
      <c r="A97" s="425" t="s">
        <v>514</v>
      </c>
      <c r="B97" s="427" t="s">
        <v>515</v>
      </c>
      <c r="C97" s="495">
        <f t="shared" si="5"/>
        <v>8366565</v>
      </c>
      <c r="D97" s="512">
        <v>8366565</v>
      </c>
      <c r="E97" s="523">
        <v>0</v>
      </c>
      <c r="F97" s="523">
        <v>0</v>
      </c>
      <c r="G97" s="523">
        <v>0</v>
      </c>
      <c r="H97" s="496">
        <f t="shared" si="25"/>
        <v>8366565</v>
      </c>
      <c r="I97" s="496">
        <f t="shared" si="7"/>
        <v>5934996</v>
      </c>
      <c r="J97" s="523">
        <v>5000</v>
      </c>
      <c r="K97" s="523">
        <v>0</v>
      </c>
      <c r="L97" s="523">
        <v>0</v>
      </c>
      <c r="M97" s="497">
        <f t="shared" si="8"/>
        <v>4498280</v>
      </c>
      <c r="N97" s="523"/>
      <c r="O97" s="523">
        <v>1431716</v>
      </c>
      <c r="P97" s="523">
        <v>0</v>
      </c>
      <c r="Q97" s="549">
        <v>0</v>
      </c>
      <c r="R97" s="524">
        <v>2431569</v>
      </c>
      <c r="S97" s="495">
        <f t="shared" si="9"/>
        <v>8361565</v>
      </c>
      <c r="T97" s="447"/>
      <c r="U97" s="447"/>
      <c r="V97" s="448">
        <f t="shared" si="22"/>
        <v>0</v>
      </c>
      <c r="W97" s="442"/>
      <c r="X97" s="446">
        <f t="shared" si="19"/>
        <v>0.0008424605509422415</v>
      </c>
      <c r="Y97" s="438">
        <f t="shared" si="23"/>
        <v>5929996</v>
      </c>
      <c r="Z97" s="443"/>
      <c r="AA97" s="443"/>
    </row>
    <row r="98" spans="1:27" s="385" customFormat="1" ht="30" customHeight="1">
      <c r="A98" s="425" t="s">
        <v>516</v>
      </c>
      <c r="B98" s="427" t="s">
        <v>547</v>
      </c>
      <c r="C98" s="495">
        <f t="shared" si="5"/>
        <v>5811621</v>
      </c>
      <c r="D98" s="512">
        <v>5301157</v>
      </c>
      <c r="E98" s="524">
        <v>510464</v>
      </c>
      <c r="F98" s="524">
        <v>0</v>
      </c>
      <c r="G98" s="524"/>
      <c r="H98" s="496">
        <f t="shared" si="25"/>
        <v>5811621</v>
      </c>
      <c r="I98" s="496">
        <f t="shared" si="7"/>
        <v>4779150</v>
      </c>
      <c r="J98" s="524">
        <v>32600</v>
      </c>
      <c r="K98" s="524">
        <v>0</v>
      </c>
      <c r="L98" s="524" t="s">
        <v>448</v>
      </c>
      <c r="M98" s="497">
        <f t="shared" si="8"/>
        <v>4746550</v>
      </c>
      <c r="N98" s="524">
        <v>0</v>
      </c>
      <c r="O98" s="524" t="s">
        <v>448</v>
      </c>
      <c r="P98" s="524" t="s">
        <v>448</v>
      </c>
      <c r="Q98" s="524" t="s">
        <v>448</v>
      </c>
      <c r="R98" s="524">
        <v>1032471</v>
      </c>
      <c r="S98" s="495">
        <f t="shared" si="9"/>
        <v>5779021</v>
      </c>
      <c r="T98" s="447"/>
      <c r="U98" s="447"/>
      <c r="V98" s="448">
        <f t="shared" si="22"/>
        <v>0</v>
      </c>
      <c r="W98" s="442"/>
      <c r="X98" s="446">
        <f t="shared" si="19"/>
        <v>0.006821296674094765</v>
      </c>
      <c r="Y98" s="438">
        <f t="shared" si="23"/>
        <v>4746550</v>
      </c>
      <c r="Z98" s="443"/>
      <c r="AA98" s="443"/>
    </row>
    <row r="99" spans="1:27" s="385" customFormat="1" ht="30" customHeight="1">
      <c r="A99" s="491" t="s">
        <v>84</v>
      </c>
      <c r="B99" s="498" t="s">
        <v>517</v>
      </c>
      <c r="C99" s="495">
        <f t="shared" si="5"/>
        <v>46083771</v>
      </c>
      <c r="D99" s="496">
        <f>D100+D101+D102</f>
        <v>43708049</v>
      </c>
      <c r="E99" s="496">
        <f aca="true" t="shared" si="27" ref="E99:S99">E100+E101+E102</f>
        <v>2375722</v>
      </c>
      <c r="F99" s="496">
        <f t="shared" si="27"/>
        <v>0</v>
      </c>
      <c r="G99" s="496">
        <f t="shared" si="27"/>
        <v>0</v>
      </c>
      <c r="H99" s="496">
        <f t="shared" si="27"/>
        <v>46083771</v>
      </c>
      <c r="I99" s="496">
        <f t="shared" si="27"/>
        <v>21203231</v>
      </c>
      <c r="J99" s="496">
        <f t="shared" si="27"/>
        <v>563891</v>
      </c>
      <c r="K99" s="496">
        <f t="shared" si="27"/>
        <v>28800</v>
      </c>
      <c r="L99" s="496">
        <f t="shared" si="27"/>
        <v>0</v>
      </c>
      <c r="M99" s="496">
        <f t="shared" si="27"/>
        <v>20610540</v>
      </c>
      <c r="N99" s="496">
        <f t="shared" si="27"/>
        <v>0</v>
      </c>
      <c r="O99" s="496">
        <f t="shared" si="27"/>
        <v>0</v>
      </c>
      <c r="P99" s="496">
        <f t="shared" si="27"/>
        <v>0</v>
      </c>
      <c r="Q99" s="496">
        <f t="shared" si="27"/>
        <v>0</v>
      </c>
      <c r="R99" s="496">
        <f t="shared" si="27"/>
        <v>24880540</v>
      </c>
      <c r="S99" s="495">
        <f t="shared" si="27"/>
        <v>45491080</v>
      </c>
      <c r="T99" s="447">
        <f>S99-R99</f>
        <v>20610540</v>
      </c>
      <c r="U99" s="447">
        <f>'[12]07'!$U$96</f>
        <v>19055342</v>
      </c>
      <c r="V99" s="448">
        <f t="shared" si="22"/>
        <v>1555198</v>
      </c>
      <c r="W99" s="442">
        <f>V99/U99</f>
        <v>0.08161480386969701</v>
      </c>
      <c r="X99" s="446">
        <f t="shared" si="19"/>
        <v>0.027952862467045706</v>
      </c>
      <c r="Y99" s="438">
        <f t="shared" si="23"/>
        <v>20610540</v>
      </c>
      <c r="Z99" s="443"/>
      <c r="AA99" s="443"/>
    </row>
    <row r="100" spans="1:27" s="385" customFormat="1" ht="30" customHeight="1">
      <c r="A100" s="425" t="s">
        <v>518</v>
      </c>
      <c r="B100" s="427" t="s">
        <v>528</v>
      </c>
      <c r="C100" s="495">
        <f t="shared" si="5"/>
        <v>2731272</v>
      </c>
      <c r="D100" s="550">
        <f>2130709</f>
        <v>2130709</v>
      </c>
      <c r="E100" s="551">
        <f>'[11]07'!$E$13</f>
        <v>600563</v>
      </c>
      <c r="F100" s="551">
        <f>'[11]07'!$F$13</f>
        <v>0</v>
      </c>
      <c r="G100" s="551"/>
      <c r="H100" s="496">
        <f t="shared" si="25"/>
        <v>2731272</v>
      </c>
      <c r="I100" s="496">
        <f t="shared" si="7"/>
        <v>1960439</v>
      </c>
      <c r="J100" s="551">
        <f>'[11]07'!$J$13</f>
        <v>319068</v>
      </c>
      <c r="K100" s="551">
        <f>'[11]07'!$K$13</f>
        <v>300</v>
      </c>
      <c r="L100" s="551">
        <f>'[11]07'!$L$13</f>
        <v>0</v>
      </c>
      <c r="M100" s="497">
        <f t="shared" si="8"/>
        <v>1641071</v>
      </c>
      <c r="N100" s="551">
        <f>'[11]07'!$N$13</f>
        <v>0</v>
      </c>
      <c r="O100" s="551">
        <f>'[11]07'!$O$13</f>
        <v>0</v>
      </c>
      <c r="P100" s="551">
        <f>'[11]07'!$P$12</f>
        <v>0</v>
      </c>
      <c r="Q100" s="551">
        <f>'[11]07'!$Q$13</f>
        <v>0</v>
      </c>
      <c r="R100" s="551">
        <f>'[11]07'!$R$13</f>
        <v>770833</v>
      </c>
      <c r="S100" s="495">
        <f t="shared" si="9"/>
        <v>2411904</v>
      </c>
      <c r="T100" s="447"/>
      <c r="U100" s="447"/>
      <c r="V100" s="448">
        <f t="shared" si="22"/>
        <v>0</v>
      </c>
      <c r="W100" s="442"/>
      <c r="X100" s="446">
        <f t="shared" si="19"/>
        <v>0.1629063694407222</v>
      </c>
      <c r="Y100" s="438">
        <f t="shared" si="23"/>
        <v>1641071</v>
      </c>
      <c r="Z100" s="443"/>
      <c r="AA100" s="443"/>
    </row>
    <row r="101" spans="1:27" s="385" customFormat="1" ht="30" customHeight="1">
      <c r="A101" s="425" t="s">
        <v>520</v>
      </c>
      <c r="B101" s="427" t="s">
        <v>521</v>
      </c>
      <c r="C101" s="495">
        <f t="shared" si="5"/>
        <v>30434225</v>
      </c>
      <c r="D101" s="550">
        <v>29084460</v>
      </c>
      <c r="E101" s="551">
        <f>'[11]07'!$E$14</f>
        <v>1349765</v>
      </c>
      <c r="F101" s="551">
        <f>'[11]07'!$F$14</f>
        <v>0</v>
      </c>
      <c r="G101" s="551">
        <v>0</v>
      </c>
      <c r="H101" s="496">
        <f t="shared" si="25"/>
        <v>30434225</v>
      </c>
      <c r="I101" s="496">
        <f t="shared" si="7"/>
        <v>7214118</v>
      </c>
      <c r="J101" s="551">
        <f>'[11]07'!$J$14</f>
        <v>89142</v>
      </c>
      <c r="K101" s="551">
        <f>'[11]07'!$K$14</f>
        <v>28500</v>
      </c>
      <c r="L101" s="551">
        <f>'[11]07'!$L$14</f>
        <v>0</v>
      </c>
      <c r="M101" s="497">
        <f t="shared" si="8"/>
        <v>7096476</v>
      </c>
      <c r="N101" s="551">
        <f>'[11]07'!$N$14</f>
        <v>0</v>
      </c>
      <c r="O101" s="551">
        <f>'[11]07'!$O$14</f>
        <v>0</v>
      </c>
      <c r="P101" s="551">
        <f>'[11]07'!$P$13</f>
        <v>0</v>
      </c>
      <c r="Q101" s="551">
        <f>'[11]07'!$Q$14</f>
        <v>0</v>
      </c>
      <c r="R101" s="552">
        <f>'[11]07'!$R$14</f>
        <v>23220107</v>
      </c>
      <c r="S101" s="495">
        <f t="shared" si="9"/>
        <v>30316583</v>
      </c>
      <c r="T101" s="447"/>
      <c r="U101" s="447"/>
      <c r="V101" s="448">
        <f t="shared" si="22"/>
        <v>0</v>
      </c>
      <c r="W101" s="442"/>
      <c r="X101" s="446">
        <f t="shared" si="19"/>
        <v>0.01630719098301414</v>
      </c>
      <c r="Y101" s="438">
        <f t="shared" si="23"/>
        <v>7096476</v>
      </c>
      <c r="Z101" s="443"/>
      <c r="AA101" s="443"/>
    </row>
    <row r="102" spans="1:27" s="385" customFormat="1" ht="30" customHeight="1">
      <c r="A102" s="431" t="s">
        <v>522</v>
      </c>
      <c r="B102" s="427" t="s">
        <v>523</v>
      </c>
      <c r="C102" s="495">
        <f t="shared" si="5"/>
        <v>12918274</v>
      </c>
      <c r="D102" s="550">
        <f>12492880</f>
        <v>12492880</v>
      </c>
      <c r="E102" s="551">
        <f>'[11]07'!$E$15</f>
        <v>425394</v>
      </c>
      <c r="F102" s="551">
        <f>'[11]07'!$F$15</f>
        <v>0</v>
      </c>
      <c r="G102" s="551">
        <v>0</v>
      </c>
      <c r="H102" s="496">
        <f t="shared" si="25"/>
        <v>12918274</v>
      </c>
      <c r="I102" s="496">
        <f t="shared" si="7"/>
        <v>12028674</v>
      </c>
      <c r="J102" s="551">
        <f>'[11]07'!$J$15</f>
        <v>155681</v>
      </c>
      <c r="K102" s="551">
        <f>'[11]07'!$K$15</f>
        <v>0</v>
      </c>
      <c r="L102" s="551">
        <f>'[11]07'!$L$15</f>
        <v>0</v>
      </c>
      <c r="M102" s="497">
        <f t="shared" si="8"/>
        <v>11872993</v>
      </c>
      <c r="N102" s="551">
        <f>'[11]07'!$N$15</f>
        <v>0</v>
      </c>
      <c r="O102" s="551">
        <f>'[11]07'!$O$15</f>
        <v>0</v>
      </c>
      <c r="P102" s="551">
        <f>'[11]07'!$P$15</f>
        <v>0</v>
      </c>
      <c r="Q102" s="551">
        <f>'[11]07'!$Q$15</f>
        <v>0</v>
      </c>
      <c r="R102" s="552">
        <f>'[11]07'!$R$15</f>
        <v>889600</v>
      </c>
      <c r="S102" s="495">
        <f t="shared" si="9"/>
        <v>12762593</v>
      </c>
      <c r="T102" s="447"/>
      <c r="U102" s="447"/>
      <c r="V102" s="448">
        <f t="shared" si="22"/>
        <v>0</v>
      </c>
      <c r="W102" s="442"/>
      <c r="X102" s="446">
        <f t="shared" si="19"/>
        <v>0.012942490585412823</v>
      </c>
      <c r="Y102" s="438">
        <f t="shared" si="23"/>
        <v>11872993</v>
      </c>
      <c r="Z102" s="443"/>
      <c r="AA102" s="443"/>
    </row>
    <row r="103" spans="1:27" s="385" customFormat="1" ht="30" customHeight="1">
      <c r="A103" s="491" t="s">
        <v>85</v>
      </c>
      <c r="B103" s="492" t="s">
        <v>524</v>
      </c>
      <c r="C103" s="495">
        <f t="shared" si="5"/>
        <v>12012360</v>
      </c>
      <c r="D103" s="496">
        <f>D104+D105</f>
        <v>10780565</v>
      </c>
      <c r="E103" s="496">
        <f aca="true" t="shared" si="28" ref="E103:R103">E104+E105</f>
        <v>1231795</v>
      </c>
      <c r="F103" s="496">
        <f t="shared" si="28"/>
        <v>0</v>
      </c>
      <c r="G103" s="496">
        <f t="shared" si="28"/>
        <v>0</v>
      </c>
      <c r="H103" s="496">
        <f t="shared" si="28"/>
        <v>12012360</v>
      </c>
      <c r="I103" s="496">
        <f t="shared" si="28"/>
        <v>4058506</v>
      </c>
      <c r="J103" s="496">
        <f t="shared" si="28"/>
        <v>852474</v>
      </c>
      <c r="K103" s="496">
        <f t="shared" si="28"/>
        <v>73521</v>
      </c>
      <c r="L103" s="496">
        <f t="shared" si="28"/>
        <v>0</v>
      </c>
      <c r="M103" s="496">
        <f t="shared" si="28"/>
        <v>3132511</v>
      </c>
      <c r="N103" s="496">
        <f t="shared" si="28"/>
        <v>0</v>
      </c>
      <c r="O103" s="496">
        <f t="shared" si="28"/>
        <v>0</v>
      </c>
      <c r="P103" s="496">
        <f t="shared" si="28"/>
        <v>0</v>
      </c>
      <c r="Q103" s="496">
        <f t="shared" si="28"/>
        <v>0</v>
      </c>
      <c r="R103" s="496">
        <f t="shared" si="28"/>
        <v>7953854</v>
      </c>
      <c r="S103" s="495">
        <f t="shared" si="9"/>
        <v>11086365</v>
      </c>
      <c r="T103" s="447">
        <f>S103-R103</f>
        <v>3132511</v>
      </c>
      <c r="U103" s="447">
        <f>'[12]07'!$U$100</f>
        <v>2826711</v>
      </c>
      <c r="V103" s="448">
        <f t="shared" si="22"/>
        <v>305800</v>
      </c>
      <c r="W103" s="442">
        <f>V103/U103</f>
        <v>0.1081822655375806</v>
      </c>
      <c r="X103" s="446">
        <f t="shared" si="19"/>
        <v>0.22816154515972134</v>
      </c>
      <c r="Y103" s="438">
        <f t="shared" si="23"/>
        <v>3132511</v>
      </c>
      <c r="Z103" s="443"/>
      <c r="AA103" s="443"/>
    </row>
    <row r="104" spans="1:27" s="385" customFormat="1" ht="30" customHeight="1">
      <c r="A104" s="425" t="s">
        <v>525</v>
      </c>
      <c r="B104" s="427" t="s">
        <v>526</v>
      </c>
      <c r="C104" s="495">
        <f t="shared" si="5"/>
        <v>12012360</v>
      </c>
      <c r="D104" s="548">
        <v>10780565</v>
      </c>
      <c r="E104" s="521">
        <v>1231795</v>
      </c>
      <c r="F104" s="521">
        <v>0</v>
      </c>
      <c r="G104" s="451">
        <v>0</v>
      </c>
      <c r="H104" s="496">
        <f t="shared" si="25"/>
        <v>12012360</v>
      </c>
      <c r="I104" s="496">
        <f t="shared" si="7"/>
        <v>4058506</v>
      </c>
      <c r="J104" s="521">
        <v>852474</v>
      </c>
      <c r="K104" s="521">
        <v>73521</v>
      </c>
      <c r="L104" s="521">
        <v>0</v>
      </c>
      <c r="M104" s="497">
        <f t="shared" si="8"/>
        <v>3132511</v>
      </c>
      <c r="N104" s="521">
        <v>0</v>
      </c>
      <c r="O104" s="521">
        <v>0</v>
      </c>
      <c r="P104" s="521">
        <v>0</v>
      </c>
      <c r="Q104" s="521">
        <v>0</v>
      </c>
      <c r="R104" s="521">
        <v>7953854</v>
      </c>
      <c r="S104" s="495">
        <f t="shared" si="9"/>
        <v>11086365</v>
      </c>
      <c r="T104" s="447"/>
      <c r="U104" s="447"/>
      <c r="V104" s="448">
        <f t="shared" si="22"/>
        <v>0</v>
      </c>
      <c r="W104" s="442"/>
      <c r="X104" s="446">
        <f t="shared" si="19"/>
        <v>0.22816154515972134</v>
      </c>
      <c r="Y104" s="438">
        <f t="shared" si="23"/>
        <v>3132511</v>
      </c>
      <c r="Z104" s="443"/>
      <c r="AA104" s="443"/>
    </row>
    <row r="105" spans="1:27" ht="30" customHeight="1">
      <c r="A105" s="425"/>
      <c r="B105" s="427"/>
      <c r="C105" s="495">
        <f t="shared" si="5"/>
        <v>0</v>
      </c>
      <c r="D105" s="451"/>
      <c r="E105" s="451"/>
      <c r="F105" s="451">
        <f>'[9]07'!$F$13</f>
        <v>0</v>
      </c>
      <c r="G105" s="451">
        <v>0</v>
      </c>
      <c r="H105" s="496">
        <f t="shared" si="25"/>
        <v>0</v>
      </c>
      <c r="I105" s="496">
        <f t="shared" si="7"/>
        <v>0</v>
      </c>
      <c r="J105" s="451"/>
      <c r="K105" s="451"/>
      <c r="L105" s="451">
        <f>'[9]07'!$L$13</f>
        <v>0</v>
      </c>
      <c r="M105" s="497">
        <f t="shared" si="8"/>
        <v>0</v>
      </c>
      <c r="N105" s="451"/>
      <c r="O105" s="451"/>
      <c r="P105" s="451"/>
      <c r="Q105" s="451"/>
      <c r="R105" s="525"/>
      <c r="S105" s="495">
        <f t="shared" si="9"/>
        <v>0</v>
      </c>
      <c r="T105" s="447"/>
      <c r="U105" s="447"/>
      <c r="V105" s="448">
        <f t="shared" si="22"/>
        <v>0</v>
      </c>
      <c r="W105" s="442"/>
      <c r="X105" s="446" t="e">
        <f t="shared" si="19"/>
        <v>#DIV/0!</v>
      </c>
      <c r="Y105" s="438">
        <f t="shared" si="23"/>
        <v>0</v>
      </c>
      <c r="Z105" s="444"/>
      <c r="AA105" s="444"/>
    </row>
    <row r="106" spans="1:24" s="384" customFormat="1" ht="29.25" customHeight="1">
      <c r="A106" s="900"/>
      <c r="B106" s="900"/>
      <c r="C106" s="900"/>
      <c r="D106" s="900"/>
      <c r="E106" s="900"/>
      <c r="F106" s="514"/>
      <c r="G106" s="415"/>
      <c r="H106" s="415"/>
      <c r="I106" s="415"/>
      <c r="J106" s="415"/>
      <c r="K106" s="415"/>
      <c r="L106" s="415"/>
      <c r="M106" s="415"/>
      <c r="N106" s="415"/>
      <c r="O106" s="898" t="str">
        <f>'Thong tin'!B8</f>
        <v>Lâm Đồng, ngày 05 tháng 12 năm 2018</v>
      </c>
      <c r="P106" s="898"/>
      <c r="Q106" s="898"/>
      <c r="R106" s="898"/>
      <c r="S106" s="898"/>
      <c r="T106" s="898"/>
      <c r="U106" s="898"/>
      <c r="V106" s="898"/>
      <c r="W106" s="898"/>
      <c r="X106" s="898"/>
    </row>
    <row r="107" spans="1:24" s="404" customFormat="1" ht="19.5" customHeight="1">
      <c r="A107" s="417"/>
      <c r="B107" s="903" t="s">
        <v>4</v>
      </c>
      <c r="C107" s="903"/>
      <c r="D107" s="903"/>
      <c r="E107" s="903"/>
      <c r="F107" s="413"/>
      <c r="G107" s="413"/>
      <c r="H107" s="413"/>
      <c r="I107" s="413"/>
      <c r="J107" s="413"/>
      <c r="K107" s="413"/>
      <c r="L107" s="413"/>
      <c r="M107" s="413"/>
      <c r="N107" s="413"/>
      <c r="O107" s="899" t="str">
        <f>'Thong tin'!B7</f>
        <v>CỤC TRƯỞNG</v>
      </c>
      <c r="P107" s="899"/>
      <c r="Q107" s="899"/>
      <c r="R107" s="899"/>
      <c r="S107" s="899"/>
      <c r="T107" s="899"/>
      <c r="U107" s="899"/>
      <c r="V107" s="899"/>
      <c r="W107" s="899"/>
      <c r="X107" s="899"/>
    </row>
    <row r="108" spans="1:24" ht="18.75">
      <c r="A108" s="411"/>
      <c r="B108" s="891"/>
      <c r="C108" s="891"/>
      <c r="D108" s="891"/>
      <c r="E108" s="412"/>
      <c r="F108" s="412"/>
      <c r="G108" s="412"/>
      <c r="H108" s="412"/>
      <c r="I108" s="412"/>
      <c r="J108" s="412"/>
      <c r="K108" s="412"/>
      <c r="L108" s="412"/>
      <c r="M108" s="412"/>
      <c r="N108" s="412"/>
      <c r="O108" s="892"/>
      <c r="P108" s="892"/>
      <c r="Q108" s="892"/>
      <c r="R108" s="892"/>
      <c r="S108" s="892"/>
      <c r="T108" s="892"/>
      <c r="U108" s="892"/>
      <c r="V108" s="892"/>
      <c r="W108" s="892"/>
      <c r="X108" s="892"/>
    </row>
    <row r="109" spans="1:24" ht="18.75">
      <c r="A109" s="411"/>
      <c r="B109" s="411"/>
      <c r="C109" s="411"/>
      <c r="D109" s="412"/>
      <c r="E109" s="412"/>
      <c r="F109" s="412"/>
      <c r="G109" s="412"/>
      <c r="H109" s="412"/>
      <c r="I109" s="412"/>
      <c r="J109" s="412"/>
      <c r="K109" s="412"/>
      <c r="L109" s="412"/>
      <c r="M109" s="412"/>
      <c r="N109" s="412"/>
      <c r="O109" s="412"/>
      <c r="P109" s="412"/>
      <c r="Q109" s="412"/>
      <c r="R109" s="412"/>
      <c r="S109" s="411"/>
      <c r="T109" s="411"/>
      <c r="U109" s="411"/>
      <c r="V109" s="411"/>
      <c r="W109" s="411"/>
      <c r="X109" s="411"/>
    </row>
    <row r="110" spans="1:24" ht="15.75">
      <c r="A110" s="410"/>
      <c r="B110" s="926"/>
      <c r="C110" s="926"/>
      <c r="D110" s="926"/>
      <c r="E110" s="420"/>
      <c r="F110" s="420"/>
      <c r="G110" s="420"/>
      <c r="H110" s="420"/>
      <c r="I110" s="420"/>
      <c r="J110" s="420"/>
      <c r="K110" s="420"/>
      <c r="L110" s="420"/>
      <c r="M110" s="420"/>
      <c r="N110" s="420"/>
      <c r="O110" s="420"/>
      <c r="P110" s="420"/>
      <c r="Q110" s="926"/>
      <c r="R110" s="926"/>
      <c r="S110" s="926"/>
      <c r="T110" s="440"/>
      <c r="U110" s="440"/>
      <c r="V110" s="440"/>
      <c r="W110" s="440"/>
      <c r="X110" s="410"/>
    </row>
    <row r="111" spans="1:24" ht="15.75" customHeight="1">
      <c r="A111" s="421"/>
      <c r="B111" s="416"/>
      <c r="C111" s="416"/>
      <c r="D111" s="422"/>
      <c r="E111" s="422"/>
      <c r="F111" s="422"/>
      <c r="G111" s="422"/>
      <c r="H111" s="422"/>
      <c r="I111" s="422"/>
      <c r="J111" s="422"/>
      <c r="K111" s="422"/>
      <c r="L111" s="422"/>
      <c r="M111" s="422"/>
      <c r="N111" s="422"/>
      <c r="O111" s="422"/>
      <c r="P111" s="422"/>
      <c r="Q111" s="422"/>
      <c r="R111" s="422"/>
      <c r="S111" s="416"/>
      <c r="T111" s="416"/>
      <c r="U111" s="416"/>
      <c r="V111" s="416"/>
      <c r="W111" s="416"/>
      <c r="X111" s="416"/>
    </row>
    <row r="112" spans="1:24" ht="15.75" customHeight="1">
      <c r="A112" s="410"/>
      <c r="B112" s="924"/>
      <c r="C112" s="924"/>
      <c r="D112" s="924"/>
      <c r="E112" s="924"/>
      <c r="F112" s="924"/>
      <c r="G112" s="924"/>
      <c r="H112" s="924"/>
      <c r="I112" s="924"/>
      <c r="J112" s="924"/>
      <c r="K112" s="924"/>
      <c r="L112" s="924"/>
      <c r="M112" s="924"/>
      <c r="N112" s="924"/>
      <c r="O112" s="924"/>
      <c r="P112" s="924"/>
      <c r="Q112" s="420"/>
      <c r="R112" s="420"/>
      <c r="S112" s="410"/>
      <c r="T112" s="410"/>
      <c r="U112" s="410"/>
      <c r="V112" s="410"/>
      <c r="W112" s="410"/>
      <c r="X112" s="410"/>
    </row>
    <row r="113" spans="1:24" ht="15.75">
      <c r="A113" s="423"/>
      <c r="B113" s="423"/>
      <c r="C113" s="423"/>
      <c r="D113" s="423"/>
      <c r="E113" s="423"/>
      <c r="F113" s="423"/>
      <c r="G113" s="423"/>
      <c r="H113" s="423"/>
      <c r="I113" s="423"/>
      <c r="J113" s="423"/>
      <c r="K113" s="423"/>
      <c r="L113" s="423"/>
      <c r="M113" s="423"/>
      <c r="N113" s="423"/>
      <c r="O113" s="423"/>
      <c r="P113" s="423"/>
      <c r="Q113" s="423"/>
      <c r="R113" s="410"/>
      <c r="S113" s="410"/>
      <c r="T113" s="410"/>
      <c r="U113" s="410"/>
      <c r="V113" s="410"/>
      <c r="W113" s="410"/>
      <c r="X113" s="410"/>
    </row>
    <row r="114" spans="1:24" ht="18.75">
      <c r="A114" s="410"/>
      <c r="B114" s="888" t="str">
        <f>'Thong tin'!B5</f>
        <v>Phạm Ngọc Hoa</v>
      </c>
      <c r="C114" s="888"/>
      <c r="D114" s="888"/>
      <c r="E114" s="888"/>
      <c r="F114" s="416"/>
      <c r="G114" s="416"/>
      <c r="H114" s="416"/>
      <c r="I114" s="416"/>
      <c r="J114" s="416"/>
      <c r="K114" s="416"/>
      <c r="L114" s="416"/>
      <c r="M114" s="416"/>
      <c r="N114" s="416"/>
      <c r="O114" s="888" t="str">
        <f>'Thong tin'!B6</f>
        <v>Trần Hữu Thọ </v>
      </c>
      <c r="P114" s="888"/>
      <c r="Q114" s="888"/>
      <c r="R114" s="888"/>
      <c r="S114" s="888"/>
      <c r="T114" s="888"/>
      <c r="U114" s="888"/>
      <c r="V114" s="888"/>
      <c r="W114" s="888"/>
      <c r="X114" s="888"/>
    </row>
    <row r="115" spans="2:24" ht="18.75">
      <c r="B115" s="922"/>
      <c r="C115" s="922"/>
      <c r="D115" s="922"/>
      <c r="E115" s="922"/>
      <c r="F115" s="385"/>
      <c r="G115" s="385"/>
      <c r="H115" s="385"/>
      <c r="I115" s="385"/>
      <c r="J115" s="385"/>
      <c r="K115" s="385"/>
      <c r="L115" s="385"/>
      <c r="M115" s="385"/>
      <c r="N115" s="385"/>
      <c r="O115" s="385"/>
      <c r="P115" s="922"/>
      <c r="Q115" s="922"/>
      <c r="R115" s="922"/>
      <c r="S115" s="922"/>
      <c r="T115" s="922"/>
      <c r="U115" s="922"/>
      <c r="V115" s="922"/>
      <c r="W115" s="922"/>
      <c r="X115" s="923"/>
    </row>
  </sheetData>
  <sheetProtection/>
  <mergeCells count="43">
    <mergeCell ref="Q110:S110"/>
    <mergeCell ref="B110:D110"/>
    <mergeCell ref="Q5:X5"/>
    <mergeCell ref="B107:E107"/>
    <mergeCell ref="A10:B10"/>
    <mergeCell ref="J8:Q8"/>
    <mergeCell ref="O108:X108"/>
    <mergeCell ref="B108:D108"/>
    <mergeCell ref="O107:X107"/>
    <mergeCell ref="X6:X9"/>
    <mergeCell ref="B115:E115"/>
    <mergeCell ref="P115:X115"/>
    <mergeCell ref="B114:E114"/>
    <mergeCell ref="B112:P112"/>
    <mergeCell ref="A11:B11"/>
    <mergeCell ref="H6:R6"/>
    <mergeCell ref="D7:E7"/>
    <mergeCell ref="D8:D9"/>
    <mergeCell ref="E8:E9"/>
    <mergeCell ref="O114:X114"/>
    <mergeCell ref="O106:X106"/>
    <mergeCell ref="V6:V9"/>
    <mergeCell ref="A6:B9"/>
    <mergeCell ref="S6:S9"/>
    <mergeCell ref="A106:E106"/>
    <mergeCell ref="W6:W9"/>
    <mergeCell ref="C6:E6"/>
    <mergeCell ref="C7:C9"/>
    <mergeCell ref="R7:R9"/>
    <mergeCell ref="A2:D2"/>
    <mergeCell ref="Q2:X2"/>
    <mergeCell ref="Q4:X4"/>
    <mergeCell ref="A3:D3"/>
    <mergeCell ref="H7:H9"/>
    <mergeCell ref="T6:T9"/>
    <mergeCell ref="U6:U9"/>
    <mergeCell ref="I7:Q7"/>
    <mergeCell ref="E1:P1"/>
    <mergeCell ref="E2:P2"/>
    <mergeCell ref="E3:P3"/>
    <mergeCell ref="F6:F9"/>
    <mergeCell ref="G6:G9"/>
    <mergeCell ref="I8:I9"/>
  </mergeCells>
  <printOptions/>
  <pageMargins left="0.24" right="0" top="0" bottom="0" header="0.511811023622047" footer="0.275590551181102"/>
  <pageSetup horizontalDpi="600" verticalDpi="600" orientation="landscape" paperSize="9" scale="5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40" t="s">
        <v>29</v>
      </c>
      <c r="B1" s="640"/>
      <c r="C1" s="640"/>
      <c r="D1" s="640"/>
      <c r="E1" s="639" t="s">
        <v>380</v>
      </c>
      <c r="F1" s="639"/>
      <c r="G1" s="639"/>
      <c r="H1" s="639"/>
      <c r="I1" s="639"/>
      <c r="J1" s="639"/>
      <c r="K1" s="639"/>
      <c r="L1" s="31" t="s">
        <v>356</v>
      </c>
      <c r="M1" s="31"/>
      <c r="N1" s="31"/>
      <c r="O1" s="32"/>
      <c r="P1" s="32"/>
    </row>
    <row r="2" spans="1:16" ht="15.75" customHeight="1">
      <c r="A2" s="626" t="s">
        <v>247</v>
      </c>
      <c r="B2" s="626"/>
      <c r="C2" s="626"/>
      <c r="D2" s="626"/>
      <c r="E2" s="639"/>
      <c r="F2" s="639"/>
      <c r="G2" s="639"/>
      <c r="H2" s="639"/>
      <c r="I2" s="639"/>
      <c r="J2" s="639"/>
      <c r="K2" s="639"/>
      <c r="L2" s="634" t="s">
        <v>259</v>
      </c>
      <c r="M2" s="634"/>
      <c r="N2" s="634"/>
      <c r="O2" s="35"/>
      <c r="P2" s="32"/>
    </row>
    <row r="3" spans="1:16" ht="18" customHeight="1">
      <c r="A3" s="626" t="s">
        <v>248</v>
      </c>
      <c r="B3" s="626"/>
      <c r="C3" s="626"/>
      <c r="D3" s="626"/>
      <c r="E3" s="627" t="s">
        <v>376</v>
      </c>
      <c r="F3" s="627"/>
      <c r="G3" s="627"/>
      <c r="H3" s="627"/>
      <c r="I3" s="627"/>
      <c r="J3" s="627"/>
      <c r="K3" s="36"/>
      <c r="L3" s="635" t="s">
        <v>375</v>
      </c>
      <c r="M3" s="635"/>
      <c r="N3" s="635"/>
      <c r="O3" s="32"/>
      <c r="P3" s="32"/>
    </row>
    <row r="4" spans="1:16" ht="21" customHeight="1">
      <c r="A4" s="638" t="s">
        <v>262</v>
      </c>
      <c r="B4" s="638"/>
      <c r="C4" s="638"/>
      <c r="D4" s="638"/>
      <c r="E4" s="39"/>
      <c r="F4" s="40"/>
      <c r="G4" s="41"/>
      <c r="H4" s="41"/>
      <c r="I4" s="41"/>
      <c r="J4" s="41"/>
      <c r="K4" s="32"/>
      <c r="L4" s="634" t="s">
        <v>254</v>
      </c>
      <c r="M4" s="634"/>
      <c r="N4" s="634"/>
      <c r="O4" s="35"/>
      <c r="P4" s="32"/>
    </row>
    <row r="5" spans="1:16" ht="18" customHeight="1">
      <c r="A5" s="41"/>
      <c r="B5" s="32"/>
      <c r="C5" s="42"/>
      <c r="D5" s="636"/>
      <c r="E5" s="636"/>
      <c r="F5" s="636"/>
      <c r="G5" s="636"/>
      <c r="H5" s="636"/>
      <c r="I5" s="636"/>
      <c r="J5" s="636"/>
      <c r="K5" s="636"/>
      <c r="L5" s="43" t="s">
        <v>263</v>
      </c>
      <c r="M5" s="43"/>
      <c r="N5" s="43"/>
      <c r="O5" s="32"/>
      <c r="P5" s="32"/>
    </row>
    <row r="6" spans="1:18" ht="33" customHeight="1">
      <c r="A6" s="644" t="s">
        <v>57</v>
      </c>
      <c r="B6" s="645"/>
      <c r="C6" s="637" t="s">
        <v>264</v>
      </c>
      <c r="D6" s="637"/>
      <c r="E6" s="637"/>
      <c r="F6" s="637"/>
      <c r="G6" s="613" t="s">
        <v>7</v>
      </c>
      <c r="H6" s="614"/>
      <c r="I6" s="614"/>
      <c r="J6" s="614"/>
      <c r="K6" s="614"/>
      <c r="L6" s="614"/>
      <c r="M6" s="614"/>
      <c r="N6" s="615"/>
      <c r="O6" s="618" t="s">
        <v>265</v>
      </c>
      <c r="P6" s="619"/>
      <c r="Q6" s="619"/>
      <c r="R6" s="620"/>
    </row>
    <row r="7" spans="1:18" ht="29.25" customHeight="1">
      <c r="A7" s="646"/>
      <c r="B7" s="647"/>
      <c r="C7" s="637"/>
      <c r="D7" s="637"/>
      <c r="E7" s="637"/>
      <c r="F7" s="637"/>
      <c r="G7" s="613" t="s">
        <v>266</v>
      </c>
      <c r="H7" s="614"/>
      <c r="I7" s="614"/>
      <c r="J7" s="615"/>
      <c r="K7" s="613" t="s">
        <v>92</v>
      </c>
      <c r="L7" s="614"/>
      <c r="M7" s="614"/>
      <c r="N7" s="615"/>
      <c r="O7" s="45" t="s">
        <v>267</v>
      </c>
      <c r="P7" s="45" t="s">
        <v>268</v>
      </c>
      <c r="Q7" s="621" t="s">
        <v>269</v>
      </c>
      <c r="R7" s="621" t="s">
        <v>270</v>
      </c>
    </row>
    <row r="8" spans="1:18" ht="26.25" customHeight="1">
      <c r="A8" s="646"/>
      <c r="B8" s="647"/>
      <c r="C8" s="616" t="s">
        <v>89</v>
      </c>
      <c r="D8" s="643"/>
      <c r="E8" s="616" t="s">
        <v>88</v>
      </c>
      <c r="F8" s="643"/>
      <c r="G8" s="616" t="s">
        <v>90</v>
      </c>
      <c r="H8" s="617"/>
      <c r="I8" s="616" t="s">
        <v>91</v>
      </c>
      <c r="J8" s="617"/>
      <c r="K8" s="616" t="s">
        <v>93</v>
      </c>
      <c r="L8" s="617"/>
      <c r="M8" s="616" t="s">
        <v>94</v>
      </c>
      <c r="N8" s="617"/>
      <c r="O8" s="623" t="s">
        <v>271</v>
      </c>
      <c r="P8" s="624" t="s">
        <v>272</v>
      </c>
      <c r="Q8" s="621"/>
      <c r="R8" s="621"/>
    </row>
    <row r="9" spans="1:18" ht="30.75" customHeight="1">
      <c r="A9" s="646"/>
      <c r="B9" s="647"/>
      <c r="C9" s="46" t="s">
        <v>3</v>
      </c>
      <c r="D9" s="44" t="s">
        <v>9</v>
      </c>
      <c r="E9" s="44" t="s">
        <v>3</v>
      </c>
      <c r="F9" s="44" t="s">
        <v>9</v>
      </c>
      <c r="G9" s="47" t="s">
        <v>3</v>
      </c>
      <c r="H9" s="47" t="s">
        <v>9</v>
      </c>
      <c r="I9" s="47" t="s">
        <v>3</v>
      </c>
      <c r="J9" s="47" t="s">
        <v>9</v>
      </c>
      <c r="K9" s="47" t="s">
        <v>3</v>
      </c>
      <c r="L9" s="47" t="s">
        <v>9</v>
      </c>
      <c r="M9" s="47" t="s">
        <v>3</v>
      </c>
      <c r="N9" s="47" t="s">
        <v>9</v>
      </c>
      <c r="O9" s="623"/>
      <c r="P9" s="625"/>
      <c r="Q9" s="622"/>
      <c r="R9" s="622"/>
    </row>
    <row r="10" spans="1:18" s="52" customFormat="1" ht="18" customHeight="1">
      <c r="A10" s="630" t="s">
        <v>6</v>
      </c>
      <c r="B10" s="630"/>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32" t="s">
        <v>273</v>
      </c>
      <c r="B11" s="633"/>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50" t="s">
        <v>377</v>
      </c>
      <c r="B12" s="651"/>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48" t="s">
        <v>31</v>
      </c>
      <c r="B13" s="649"/>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274</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275</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276</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277</v>
      </c>
    </row>
    <row r="18" spans="1:18" s="70" customFormat="1" ht="18" customHeight="1">
      <c r="A18" s="66" t="s">
        <v>49</v>
      </c>
      <c r="B18" s="67" t="s">
        <v>278</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279</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280</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281</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282</v>
      </c>
      <c r="AK21" s="52" t="s">
        <v>283</v>
      </c>
      <c r="AL21" s="52" t="s">
        <v>284</v>
      </c>
      <c r="AM21" s="63" t="s">
        <v>285</v>
      </c>
    </row>
    <row r="22" spans="1:39" s="52" customFormat="1" ht="18" customHeight="1">
      <c r="A22" s="66" t="s">
        <v>61</v>
      </c>
      <c r="B22" s="67" t="s">
        <v>286</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287</v>
      </c>
    </row>
    <row r="23" spans="1:18" s="52" customFormat="1" ht="18" customHeight="1">
      <c r="A23" s="66" t="s">
        <v>62</v>
      </c>
      <c r="B23" s="67" t="s">
        <v>288</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289</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282</v>
      </c>
    </row>
    <row r="25" spans="1:36" s="52" customFormat="1" ht="18" customHeight="1">
      <c r="A25" s="66" t="s">
        <v>83</v>
      </c>
      <c r="B25" s="67" t="s">
        <v>290</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291</v>
      </c>
    </row>
    <row r="26" spans="1:44" s="52" customFormat="1" ht="18" customHeight="1">
      <c r="A26" s="66" t="s">
        <v>84</v>
      </c>
      <c r="B26" s="67" t="s">
        <v>292</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31" t="s">
        <v>378</v>
      </c>
      <c r="C28" s="631"/>
      <c r="D28" s="631"/>
      <c r="E28" s="631"/>
      <c r="F28" s="75"/>
      <c r="G28" s="76"/>
      <c r="H28" s="76"/>
      <c r="I28" s="76"/>
      <c r="J28" s="631" t="s">
        <v>379</v>
      </c>
      <c r="K28" s="631"/>
      <c r="L28" s="631"/>
      <c r="M28" s="631"/>
      <c r="N28" s="631"/>
      <c r="O28" s="77"/>
      <c r="P28" s="77"/>
      <c r="AG28" s="78" t="s">
        <v>294</v>
      </c>
      <c r="AI28" s="79">
        <f>82/88</f>
        <v>0.9318181818181818</v>
      </c>
    </row>
    <row r="29" spans="1:16" s="85" customFormat="1" ht="19.5" customHeight="1">
      <c r="A29" s="80"/>
      <c r="B29" s="610" t="s">
        <v>35</v>
      </c>
      <c r="C29" s="610"/>
      <c r="D29" s="610"/>
      <c r="E29" s="610"/>
      <c r="F29" s="82"/>
      <c r="G29" s="83"/>
      <c r="H29" s="83"/>
      <c r="I29" s="83"/>
      <c r="J29" s="610" t="s">
        <v>295</v>
      </c>
      <c r="K29" s="610"/>
      <c r="L29" s="610"/>
      <c r="M29" s="610"/>
      <c r="N29" s="610"/>
      <c r="O29" s="84"/>
      <c r="P29" s="84"/>
    </row>
    <row r="30" spans="1:16" s="85" customFormat="1" ht="19.5" customHeight="1">
      <c r="A30" s="80"/>
      <c r="B30" s="628"/>
      <c r="C30" s="628"/>
      <c r="D30" s="628"/>
      <c r="E30" s="82"/>
      <c r="F30" s="82"/>
      <c r="G30" s="83"/>
      <c r="H30" s="83"/>
      <c r="I30" s="83"/>
      <c r="J30" s="629"/>
      <c r="K30" s="629"/>
      <c r="L30" s="629"/>
      <c r="M30" s="629"/>
      <c r="N30" s="629"/>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12" t="s">
        <v>296</v>
      </c>
      <c r="C32" s="612"/>
      <c r="D32" s="612"/>
      <c r="E32" s="612"/>
      <c r="F32" s="87"/>
      <c r="G32" s="88"/>
      <c r="H32" s="88"/>
      <c r="I32" s="88"/>
      <c r="J32" s="611" t="s">
        <v>296</v>
      </c>
      <c r="K32" s="611"/>
      <c r="L32" s="611"/>
      <c r="M32" s="611"/>
      <c r="N32" s="611"/>
      <c r="O32" s="84"/>
      <c r="P32" s="84"/>
    </row>
    <row r="33" spans="1:16" s="85" customFormat="1" ht="19.5" customHeight="1">
      <c r="A33" s="80"/>
      <c r="B33" s="610" t="s">
        <v>297</v>
      </c>
      <c r="C33" s="610"/>
      <c r="D33" s="610"/>
      <c r="E33" s="610"/>
      <c r="F33" s="82"/>
      <c r="G33" s="83"/>
      <c r="H33" s="83"/>
      <c r="I33" s="83"/>
      <c r="J33" s="81"/>
      <c r="K33" s="610" t="s">
        <v>297</v>
      </c>
      <c r="L33" s="610"/>
      <c r="M33" s="610"/>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41" t="s">
        <v>250</v>
      </c>
      <c r="C36" s="641"/>
      <c r="D36" s="641"/>
      <c r="E36" s="641"/>
      <c r="F36" s="91"/>
      <c r="G36" s="91"/>
      <c r="H36" s="91"/>
      <c r="I36" s="91"/>
      <c r="J36" s="642" t="s">
        <v>251</v>
      </c>
      <c r="K36" s="642"/>
      <c r="L36" s="642"/>
      <c r="M36" s="642"/>
      <c r="N36" s="642"/>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52" t="s">
        <v>26</v>
      </c>
      <c r="B1" s="652"/>
      <c r="C1" s="98"/>
      <c r="D1" s="659" t="s">
        <v>357</v>
      </c>
      <c r="E1" s="659"/>
      <c r="F1" s="659"/>
      <c r="G1" s="659"/>
      <c r="H1" s="659"/>
      <c r="I1" s="659"/>
      <c r="J1" s="659"/>
      <c r="K1" s="659"/>
      <c r="L1" s="659"/>
      <c r="M1" s="677" t="s">
        <v>298</v>
      </c>
      <c r="N1" s="678"/>
      <c r="O1" s="678"/>
      <c r="P1" s="678"/>
    </row>
    <row r="2" spans="1:16" s="42" customFormat="1" ht="34.5" customHeight="1">
      <c r="A2" s="658" t="s">
        <v>299</v>
      </c>
      <c r="B2" s="658"/>
      <c r="C2" s="658"/>
      <c r="D2" s="659"/>
      <c r="E2" s="659"/>
      <c r="F2" s="659"/>
      <c r="G2" s="659"/>
      <c r="H2" s="659"/>
      <c r="I2" s="659"/>
      <c r="J2" s="659"/>
      <c r="K2" s="659"/>
      <c r="L2" s="659"/>
      <c r="M2" s="679" t="s">
        <v>358</v>
      </c>
      <c r="N2" s="680"/>
      <c r="O2" s="680"/>
      <c r="P2" s="680"/>
    </row>
    <row r="3" spans="1:16" s="42" customFormat="1" ht="19.5" customHeight="1">
      <c r="A3" s="657" t="s">
        <v>300</v>
      </c>
      <c r="B3" s="657"/>
      <c r="C3" s="657"/>
      <c r="D3" s="659"/>
      <c r="E3" s="659"/>
      <c r="F3" s="659"/>
      <c r="G3" s="659"/>
      <c r="H3" s="659"/>
      <c r="I3" s="659"/>
      <c r="J3" s="659"/>
      <c r="K3" s="659"/>
      <c r="L3" s="659"/>
      <c r="M3" s="679" t="s">
        <v>301</v>
      </c>
      <c r="N3" s="680"/>
      <c r="O3" s="680"/>
      <c r="P3" s="680"/>
    </row>
    <row r="4" spans="1:16" s="103" customFormat="1" ht="18.75" customHeight="1">
      <c r="A4" s="99"/>
      <c r="B4" s="99"/>
      <c r="C4" s="100"/>
      <c r="D4" s="636"/>
      <c r="E4" s="636"/>
      <c r="F4" s="636"/>
      <c r="G4" s="636"/>
      <c r="H4" s="636"/>
      <c r="I4" s="636"/>
      <c r="J4" s="636"/>
      <c r="K4" s="636"/>
      <c r="L4" s="636"/>
      <c r="M4" s="101" t="s">
        <v>302</v>
      </c>
      <c r="N4" s="102"/>
      <c r="O4" s="102"/>
      <c r="P4" s="102"/>
    </row>
    <row r="5" spans="1:16" ht="49.5" customHeight="1">
      <c r="A5" s="666" t="s">
        <v>57</v>
      </c>
      <c r="B5" s="667"/>
      <c r="C5" s="654" t="s">
        <v>82</v>
      </c>
      <c r="D5" s="655"/>
      <c r="E5" s="655"/>
      <c r="F5" s="655"/>
      <c r="G5" s="655"/>
      <c r="H5" s="655"/>
      <c r="I5" s="655"/>
      <c r="J5" s="655"/>
      <c r="K5" s="653" t="s">
        <v>81</v>
      </c>
      <c r="L5" s="653"/>
      <c r="M5" s="653"/>
      <c r="N5" s="653"/>
      <c r="O5" s="653"/>
      <c r="P5" s="653"/>
    </row>
    <row r="6" spans="1:16" ht="20.25" customHeight="1">
      <c r="A6" s="668"/>
      <c r="B6" s="669"/>
      <c r="C6" s="654" t="s">
        <v>3</v>
      </c>
      <c r="D6" s="655"/>
      <c r="E6" s="655"/>
      <c r="F6" s="656"/>
      <c r="G6" s="653" t="s">
        <v>9</v>
      </c>
      <c r="H6" s="653"/>
      <c r="I6" s="653"/>
      <c r="J6" s="653"/>
      <c r="K6" s="681" t="s">
        <v>3</v>
      </c>
      <c r="L6" s="681"/>
      <c r="M6" s="681"/>
      <c r="N6" s="674" t="s">
        <v>9</v>
      </c>
      <c r="O6" s="674"/>
      <c r="P6" s="674"/>
    </row>
    <row r="7" spans="1:16" ht="52.5" customHeight="1">
      <c r="A7" s="668"/>
      <c r="B7" s="669"/>
      <c r="C7" s="672" t="s">
        <v>303</v>
      </c>
      <c r="D7" s="655" t="s">
        <v>78</v>
      </c>
      <c r="E7" s="655"/>
      <c r="F7" s="656"/>
      <c r="G7" s="653" t="s">
        <v>304</v>
      </c>
      <c r="H7" s="653" t="s">
        <v>78</v>
      </c>
      <c r="I7" s="653"/>
      <c r="J7" s="653"/>
      <c r="K7" s="653" t="s">
        <v>32</v>
      </c>
      <c r="L7" s="653" t="s">
        <v>79</v>
      </c>
      <c r="M7" s="653"/>
      <c r="N7" s="653" t="s">
        <v>64</v>
      </c>
      <c r="O7" s="653" t="s">
        <v>79</v>
      </c>
      <c r="P7" s="653"/>
    </row>
    <row r="8" spans="1:16" ht="15.75" customHeight="1">
      <c r="A8" s="668"/>
      <c r="B8" s="669"/>
      <c r="C8" s="672"/>
      <c r="D8" s="653" t="s">
        <v>36</v>
      </c>
      <c r="E8" s="653" t="s">
        <v>37</v>
      </c>
      <c r="F8" s="653" t="s">
        <v>40</v>
      </c>
      <c r="G8" s="653"/>
      <c r="H8" s="653" t="s">
        <v>36</v>
      </c>
      <c r="I8" s="653" t="s">
        <v>37</v>
      </c>
      <c r="J8" s="653" t="s">
        <v>40</v>
      </c>
      <c r="K8" s="653"/>
      <c r="L8" s="653" t="s">
        <v>14</v>
      </c>
      <c r="M8" s="653" t="s">
        <v>13</v>
      </c>
      <c r="N8" s="653"/>
      <c r="O8" s="653" t="s">
        <v>14</v>
      </c>
      <c r="P8" s="653" t="s">
        <v>13</v>
      </c>
    </row>
    <row r="9" spans="1:16" ht="44.25" customHeight="1">
      <c r="A9" s="670"/>
      <c r="B9" s="671"/>
      <c r="C9" s="673"/>
      <c r="D9" s="653"/>
      <c r="E9" s="653"/>
      <c r="F9" s="653"/>
      <c r="G9" s="653"/>
      <c r="H9" s="653"/>
      <c r="I9" s="653"/>
      <c r="J9" s="653"/>
      <c r="K9" s="653"/>
      <c r="L9" s="653"/>
      <c r="M9" s="653"/>
      <c r="N9" s="653"/>
      <c r="O9" s="653"/>
      <c r="P9" s="653"/>
    </row>
    <row r="10" spans="1:16" ht="15" customHeight="1">
      <c r="A10" s="664" t="s">
        <v>6</v>
      </c>
      <c r="B10" s="665"/>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75" t="s">
        <v>305</v>
      </c>
      <c r="B11" s="676"/>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60" t="s">
        <v>306</v>
      </c>
      <c r="B12" s="661"/>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62" t="s">
        <v>33</v>
      </c>
      <c r="B13" s="663"/>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274</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275</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307</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277</v>
      </c>
    </row>
    <row r="18" spans="1:16" s="42" customFormat="1" ht="15" customHeight="1">
      <c r="A18" s="116" t="s">
        <v>49</v>
      </c>
      <c r="B18" s="117" t="s">
        <v>278</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279</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280</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281</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282</v>
      </c>
      <c r="AK21" s="42" t="s">
        <v>283</v>
      </c>
      <c r="AL21" s="42" t="s">
        <v>284</v>
      </c>
      <c r="AM21" s="113" t="s">
        <v>285</v>
      </c>
    </row>
    <row r="22" spans="1:39" s="42" customFormat="1" ht="15" customHeight="1">
      <c r="A22" s="116" t="s">
        <v>61</v>
      </c>
      <c r="B22" s="117" t="s">
        <v>286</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287</v>
      </c>
    </row>
    <row r="23" spans="1:16" s="42" customFormat="1" ht="15" customHeight="1">
      <c r="A23" s="116" t="s">
        <v>62</v>
      </c>
      <c r="B23" s="117" t="s">
        <v>288</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289</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282</v>
      </c>
    </row>
    <row r="25" spans="1:36" s="42" customFormat="1" ht="15" customHeight="1">
      <c r="A25" s="116" t="s">
        <v>83</v>
      </c>
      <c r="B25" s="117" t="s">
        <v>290</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291</v>
      </c>
    </row>
    <row r="26" spans="1:44" s="42" customFormat="1" ht="15" customHeight="1">
      <c r="A26" s="116" t="s">
        <v>84</v>
      </c>
      <c r="B26" s="117" t="s">
        <v>292</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87" t="s">
        <v>359</v>
      </c>
      <c r="C28" s="688"/>
      <c r="D28" s="688"/>
      <c r="E28" s="688"/>
      <c r="F28" s="123"/>
      <c r="G28" s="123"/>
      <c r="H28" s="123"/>
      <c r="I28" s="123"/>
      <c r="J28" s="123"/>
      <c r="K28" s="682" t="s">
        <v>360</v>
      </c>
      <c r="L28" s="682"/>
      <c r="M28" s="682"/>
      <c r="N28" s="682"/>
      <c r="O28" s="682"/>
      <c r="P28" s="682"/>
      <c r="AG28" s="73" t="s">
        <v>294</v>
      </c>
      <c r="AI28" s="113">
        <f>82/88</f>
        <v>0.9318181818181818</v>
      </c>
    </row>
    <row r="29" spans="2:16" ht="16.5">
      <c r="B29" s="688"/>
      <c r="C29" s="688"/>
      <c r="D29" s="688"/>
      <c r="E29" s="688"/>
      <c r="F29" s="123"/>
      <c r="G29" s="123"/>
      <c r="H29" s="123"/>
      <c r="I29" s="123"/>
      <c r="J29" s="123"/>
      <c r="K29" s="682"/>
      <c r="L29" s="682"/>
      <c r="M29" s="682"/>
      <c r="N29" s="682"/>
      <c r="O29" s="682"/>
      <c r="P29" s="682"/>
    </row>
    <row r="30" spans="2:16" ht="21" customHeight="1">
      <c r="B30" s="688"/>
      <c r="C30" s="688"/>
      <c r="D30" s="688"/>
      <c r="E30" s="688"/>
      <c r="F30" s="123"/>
      <c r="G30" s="123"/>
      <c r="H30" s="123"/>
      <c r="I30" s="123"/>
      <c r="J30" s="123"/>
      <c r="K30" s="682"/>
      <c r="L30" s="682"/>
      <c r="M30" s="682"/>
      <c r="N30" s="682"/>
      <c r="O30" s="682"/>
      <c r="P30" s="682"/>
    </row>
    <row r="32" spans="2:16" ht="16.5" customHeight="1">
      <c r="B32" s="690" t="s">
        <v>297</v>
      </c>
      <c r="C32" s="690"/>
      <c r="D32" s="690"/>
      <c r="E32" s="124"/>
      <c r="F32" s="124"/>
      <c r="G32" s="124"/>
      <c r="H32" s="124"/>
      <c r="I32" s="124"/>
      <c r="J32" s="124"/>
      <c r="K32" s="689" t="s">
        <v>361</v>
      </c>
      <c r="L32" s="689"/>
      <c r="M32" s="689"/>
      <c r="N32" s="689"/>
      <c r="O32" s="689"/>
      <c r="P32" s="689"/>
    </row>
    <row r="33" ht="12.75" customHeight="1"/>
    <row r="34" spans="2:5" ht="15.75">
      <c r="B34" s="125"/>
      <c r="C34" s="125"/>
      <c r="D34" s="125"/>
      <c r="E34" s="125"/>
    </row>
    <row r="35" ht="15.75" hidden="1"/>
    <row r="36" spans="2:16" ht="15.75">
      <c r="B36" s="685" t="s">
        <v>250</v>
      </c>
      <c r="C36" s="685"/>
      <c r="D36" s="685"/>
      <c r="E36" s="685"/>
      <c r="F36" s="126"/>
      <c r="G36" s="126"/>
      <c r="H36" s="126"/>
      <c r="I36" s="126"/>
      <c r="K36" s="686" t="s">
        <v>251</v>
      </c>
      <c r="L36" s="686"/>
      <c r="M36" s="686"/>
      <c r="N36" s="686"/>
      <c r="O36" s="686"/>
      <c r="P36" s="686"/>
    </row>
    <row r="39" ht="15.75">
      <c r="A39" s="128" t="s">
        <v>41</v>
      </c>
    </row>
    <row r="40" spans="1:6" ht="15.75">
      <c r="A40" s="129"/>
      <c r="B40" s="130" t="s">
        <v>50</v>
      </c>
      <c r="C40" s="130"/>
      <c r="D40" s="130"/>
      <c r="E40" s="130"/>
      <c r="F40" s="130"/>
    </row>
    <row r="41" spans="1:14" ht="15.75" customHeight="1">
      <c r="A41" s="131" t="s">
        <v>25</v>
      </c>
      <c r="B41" s="684" t="s">
        <v>53</v>
      </c>
      <c r="C41" s="684"/>
      <c r="D41" s="684"/>
      <c r="E41" s="684"/>
      <c r="F41" s="684"/>
      <c r="G41" s="131"/>
      <c r="H41" s="131"/>
      <c r="I41" s="131"/>
      <c r="J41" s="131"/>
      <c r="K41" s="131"/>
      <c r="L41" s="131"/>
      <c r="M41" s="131"/>
      <c r="N41" s="131"/>
    </row>
    <row r="42" spans="1:14" ht="15" customHeight="1">
      <c r="A42" s="131"/>
      <c r="B42" s="683" t="s">
        <v>54</v>
      </c>
      <c r="C42" s="683"/>
      <c r="D42" s="683"/>
      <c r="E42" s="683"/>
      <c r="F42" s="683"/>
      <c r="G42" s="683"/>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40" t="s">
        <v>99</v>
      </c>
      <c r="B1" s="640"/>
      <c r="C1" s="640"/>
      <c r="D1" s="694" t="s">
        <v>362</v>
      </c>
      <c r="E1" s="694"/>
      <c r="F1" s="694"/>
      <c r="G1" s="694"/>
      <c r="H1" s="694"/>
      <c r="I1" s="694"/>
      <c r="J1" s="703" t="s">
        <v>363</v>
      </c>
      <c r="K1" s="704"/>
      <c r="L1" s="704"/>
    </row>
    <row r="2" spans="1:13" ht="15.75" customHeight="1">
      <c r="A2" s="705" t="s">
        <v>308</v>
      </c>
      <c r="B2" s="705"/>
      <c r="C2" s="705"/>
      <c r="D2" s="694"/>
      <c r="E2" s="694"/>
      <c r="F2" s="694"/>
      <c r="G2" s="694"/>
      <c r="H2" s="694"/>
      <c r="I2" s="694"/>
      <c r="J2" s="704" t="s">
        <v>309</v>
      </c>
      <c r="K2" s="704"/>
      <c r="L2" s="704"/>
      <c r="M2" s="133"/>
    </row>
    <row r="3" spans="1:13" ht="15.75" customHeight="1">
      <c r="A3" s="626" t="s">
        <v>260</v>
      </c>
      <c r="B3" s="626"/>
      <c r="C3" s="626"/>
      <c r="D3" s="694"/>
      <c r="E3" s="694"/>
      <c r="F3" s="694"/>
      <c r="G3" s="694"/>
      <c r="H3" s="694"/>
      <c r="I3" s="694"/>
      <c r="J3" s="703" t="s">
        <v>364</v>
      </c>
      <c r="K3" s="703"/>
      <c r="L3" s="703"/>
      <c r="M3" s="37"/>
    </row>
    <row r="4" spans="1:13" ht="15.75" customHeight="1">
      <c r="A4" s="701" t="s">
        <v>262</v>
      </c>
      <c r="B4" s="701"/>
      <c r="C4" s="701"/>
      <c r="D4" s="696"/>
      <c r="E4" s="696"/>
      <c r="F4" s="696"/>
      <c r="G4" s="696"/>
      <c r="H4" s="696"/>
      <c r="I4" s="696"/>
      <c r="J4" s="704" t="s">
        <v>310</v>
      </c>
      <c r="K4" s="704"/>
      <c r="L4" s="704"/>
      <c r="M4" s="133"/>
    </row>
    <row r="5" spans="1:13" ht="15.75">
      <c r="A5" s="134"/>
      <c r="B5" s="134"/>
      <c r="C5" s="34"/>
      <c r="D5" s="34"/>
      <c r="E5" s="34"/>
      <c r="F5" s="34"/>
      <c r="G5" s="34"/>
      <c r="H5" s="34"/>
      <c r="I5" s="34"/>
      <c r="J5" s="695" t="s">
        <v>8</v>
      </c>
      <c r="K5" s="695"/>
      <c r="L5" s="695"/>
      <c r="M5" s="133"/>
    </row>
    <row r="6" spans="1:14" ht="15.75">
      <c r="A6" s="708" t="s">
        <v>57</v>
      </c>
      <c r="B6" s="709"/>
      <c r="C6" s="653" t="s">
        <v>311</v>
      </c>
      <c r="D6" s="693" t="s">
        <v>312</v>
      </c>
      <c r="E6" s="693"/>
      <c r="F6" s="693"/>
      <c r="G6" s="693"/>
      <c r="H6" s="693"/>
      <c r="I6" s="693"/>
      <c r="J6" s="637" t="s">
        <v>97</v>
      </c>
      <c r="K6" s="637"/>
      <c r="L6" s="637"/>
      <c r="M6" s="691" t="s">
        <v>313</v>
      </c>
      <c r="N6" s="692" t="s">
        <v>314</v>
      </c>
    </row>
    <row r="7" spans="1:14" ht="15.75" customHeight="1">
      <c r="A7" s="710"/>
      <c r="B7" s="711"/>
      <c r="C7" s="653"/>
      <c r="D7" s="693" t="s">
        <v>7</v>
      </c>
      <c r="E7" s="693"/>
      <c r="F7" s="693"/>
      <c r="G7" s="693"/>
      <c r="H7" s="693"/>
      <c r="I7" s="693"/>
      <c r="J7" s="637"/>
      <c r="K7" s="637"/>
      <c r="L7" s="637"/>
      <c r="M7" s="691"/>
      <c r="N7" s="692"/>
    </row>
    <row r="8" spans="1:14" s="73" customFormat="1" ht="31.5" customHeight="1">
      <c r="A8" s="710"/>
      <c r="B8" s="711"/>
      <c r="C8" s="653"/>
      <c r="D8" s="637" t="s">
        <v>95</v>
      </c>
      <c r="E8" s="637" t="s">
        <v>96</v>
      </c>
      <c r="F8" s="637"/>
      <c r="G8" s="637"/>
      <c r="H8" s="637"/>
      <c r="I8" s="637"/>
      <c r="J8" s="637"/>
      <c r="K8" s="637"/>
      <c r="L8" s="637"/>
      <c r="M8" s="691"/>
      <c r="N8" s="692"/>
    </row>
    <row r="9" spans="1:14" s="73" customFormat="1" ht="15.75" customHeight="1">
      <c r="A9" s="710"/>
      <c r="B9" s="711"/>
      <c r="C9" s="653"/>
      <c r="D9" s="637"/>
      <c r="E9" s="637" t="s">
        <v>98</v>
      </c>
      <c r="F9" s="637" t="s">
        <v>7</v>
      </c>
      <c r="G9" s="637"/>
      <c r="H9" s="637"/>
      <c r="I9" s="637"/>
      <c r="J9" s="637" t="s">
        <v>7</v>
      </c>
      <c r="K9" s="637"/>
      <c r="L9" s="637"/>
      <c r="M9" s="691"/>
      <c r="N9" s="692"/>
    </row>
    <row r="10" spans="1:14" s="73" customFormat="1" ht="86.25" customHeight="1">
      <c r="A10" s="712"/>
      <c r="B10" s="713"/>
      <c r="C10" s="653"/>
      <c r="D10" s="637"/>
      <c r="E10" s="637"/>
      <c r="F10" s="104" t="s">
        <v>22</v>
      </c>
      <c r="G10" s="104" t="s">
        <v>24</v>
      </c>
      <c r="H10" s="104" t="s">
        <v>16</v>
      </c>
      <c r="I10" s="104" t="s">
        <v>23</v>
      </c>
      <c r="J10" s="104" t="s">
        <v>15</v>
      </c>
      <c r="K10" s="104" t="s">
        <v>20</v>
      </c>
      <c r="L10" s="104" t="s">
        <v>21</v>
      </c>
      <c r="M10" s="691"/>
      <c r="N10" s="692"/>
    </row>
    <row r="11" spans="1:32" ht="13.5" customHeight="1">
      <c r="A11" s="718" t="s">
        <v>5</v>
      </c>
      <c r="B11" s="719"/>
      <c r="C11" s="135">
        <v>1</v>
      </c>
      <c r="D11" s="135" t="s">
        <v>44</v>
      </c>
      <c r="E11" s="135" t="s">
        <v>49</v>
      </c>
      <c r="F11" s="135" t="s">
        <v>58</v>
      </c>
      <c r="G11" s="135" t="s">
        <v>59</v>
      </c>
      <c r="H11" s="135" t="s">
        <v>60</v>
      </c>
      <c r="I11" s="135" t="s">
        <v>61</v>
      </c>
      <c r="J11" s="135" t="s">
        <v>62</v>
      </c>
      <c r="K11" s="135" t="s">
        <v>63</v>
      </c>
      <c r="L11" s="135" t="s">
        <v>83</v>
      </c>
      <c r="M11" s="136"/>
      <c r="N11" s="137"/>
      <c r="AF11" s="33" t="s">
        <v>274</v>
      </c>
    </row>
    <row r="12" spans="1:14" ht="24" customHeight="1">
      <c r="A12" s="699" t="s">
        <v>305</v>
      </c>
      <c r="B12" s="700"/>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97" t="s">
        <v>261</v>
      </c>
      <c r="B13" s="698"/>
      <c r="C13" s="139">
        <v>59</v>
      </c>
      <c r="D13" s="139">
        <v>43</v>
      </c>
      <c r="E13" s="139">
        <v>0</v>
      </c>
      <c r="F13" s="139">
        <v>5</v>
      </c>
      <c r="G13" s="139">
        <v>2</v>
      </c>
      <c r="H13" s="139">
        <v>7</v>
      </c>
      <c r="I13" s="139">
        <v>2</v>
      </c>
      <c r="J13" s="139">
        <v>10</v>
      </c>
      <c r="K13" s="139">
        <v>44</v>
      </c>
      <c r="L13" s="139">
        <v>5</v>
      </c>
      <c r="M13" s="136"/>
      <c r="N13" s="137"/>
    </row>
    <row r="14" spans="1:37" s="52" customFormat="1" ht="16.5" customHeight="1">
      <c r="A14" s="716" t="s">
        <v>30</v>
      </c>
      <c r="B14" s="717"/>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275</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277</v>
      </c>
    </row>
    <row r="18" spans="1:14" s="148" customFormat="1" ht="16.5" customHeight="1">
      <c r="A18" s="147" t="s">
        <v>44</v>
      </c>
      <c r="B18" s="68" t="s">
        <v>307</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278</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279</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280</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282</v>
      </c>
      <c r="AK21" s="148" t="s">
        <v>283</v>
      </c>
      <c r="AL21" s="148" t="s">
        <v>284</v>
      </c>
      <c r="AM21" s="63" t="s">
        <v>285</v>
      </c>
    </row>
    <row r="22" spans="1:39" s="148" customFormat="1" ht="16.5" customHeight="1">
      <c r="A22" s="147" t="s">
        <v>60</v>
      </c>
      <c r="B22" s="68" t="s">
        <v>281</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287</v>
      </c>
    </row>
    <row r="23" spans="1:14" s="148" customFormat="1" ht="16.5" customHeight="1">
      <c r="A23" s="147" t="s">
        <v>61</v>
      </c>
      <c r="B23" s="68" t="s">
        <v>286</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288</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282</v>
      </c>
    </row>
    <row r="25" spans="1:36" s="148" customFormat="1" ht="16.5" customHeight="1">
      <c r="A25" s="147" t="s">
        <v>63</v>
      </c>
      <c r="B25" s="68" t="s">
        <v>289</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291</v>
      </c>
    </row>
    <row r="26" spans="1:44" s="70" customFormat="1" ht="16.5" customHeight="1">
      <c r="A26" s="151" t="s">
        <v>83</v>
      </c>
      <c r="B26" s="68" t="s">
        <v>290</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292</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294</v>
      </c>
      <c r="AI28" s="157">
        <f>82/88</f>
        <v>0.9318181818181818</v>
      </c>
    </row>
    <row r="29" spans="1:13" ht="16.5" customHeight="1">
      <c r="A29" s="631" t="s">
        <v>365</v>
      </c>
      <c r="B29" s="720"/>
      <c r="C29" s="720"/>
      <c r="D29" s="720"/>
      <c r="E29" s="158"/>
      <c r="F29" s="158"/>
      <c r="G29" s="158"/>
      <c r="H29" s="706" t="s">
        <v>315</v>
      </c>
      <c r="I29" s="706"/>
      <c r="J29" s="706"/>
      <c r="K29" s="706"/>
      <c r="L29" s="706"/>
      <c r="M29" s="159"/>
    </row>
    <row r="30" spans="1:12" ht="18.75">
      <c r="A30" s="720"/>
      <c r="B30" s="720"/>
      <c r="C30" s="720"/>
      <c r="D30" s="720"/>
      <c r="E30" s="158"/>
      <c r="F30" s="158"/>
      <c r="G30" s="158"/>
      <c r="H30" s="707" t="s">
        <v>316</v>
      </c>
      <c r="I30" s="707"/>
      <c r="J30" s="707"/>
      <c r="K30" s="707"/>
      <c r="L30" s="707"/>
    </row>
    <row r="31" spans="1:12" s="32" customFormat="1" ht="16.5" customHeight="1">
      <c r="A31" s="628"/>
      <c r="B31" s="628"/>
      <c r="C31" s="628"/>
      <c r="D31" s="628"/>
      <c r="E31" s="160"/>
      <c r="F31" s="160"/>
      <c r="G31" s="160"/>
      <c r="H31" s="629"/>
      <c r="I31" s="629"/>
      <c r="J31" s="629"/>
      <c r="K31" s="629"/>
      <c r="L31" s="629"/>
    </row>
    <row r="32" spans="1:12" ht="18.75">
      <c r="A32" s="89"/>
      <c r="B32" s="628" t="s">
        <v>297</v>
      </c>
      <c r="C32" s="628"/>
      <c r="D32" s="628"/>
      <c r="E32" s="160"/>
      <c r="F32" s="160"/>
      <c r="G32" s="160"/>
      <c r="H32" s="160"/>
      <c r="I32" s="702" t="s">
        <v>297</v>
      </c>
      <c r="J32" s="702"/>
      <c r="K32" s="702"/>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41" t="s">
        <v>250</v>
      </c>
      <c r="B37" s="641"/>
      <c r="C37" s="641"/>
      <c r="D37" s="641"/>
      <c r="E37" s="91"/>
      <c r="F37" s="91"/>
      <c r="G37" s="91"/>
      <c r="H37" s="642" t="s">
        <v>250</v>
      </c>
      <c r="I37" s="642"/>
      <c r="J37" s="642"/>
      <c r="K37" s="642"/>
      <c r="L37" s="642"/>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15" t="s">
        <v>50</v>
      </c>
      <c r="C40" s="715"/>
      <c r="D40" s="715"/>
      <c r="E40" s="715"/>
      <c r="F40" s="715"/>
      <c r="G40" s="715"/>
      <c r="H40" s="715"/>
      <c r="I40" s="715"/>
      <c r="J40" s="715"/>
      <c r="K40" s="715"/>
      <c r="L40" s="715"/>
    </row>
    <row r="41" spans="1:12" ht="16.5" customHeight="1">
      <c r="A41" s="165"/>
      <c r="B41" s="714" t="s">
        <v>52</v>
      </c>
      <c r="C41" s="714"/>
      <c r="D41" s="714"/>
      <c r="E41" s="714"/>
      <c r="F41" s="714"/>
      <c r="G41" s="714"/>
      <c r="H41" s="714"/>
      <c r="I41" s="714"/>
      <c r="J41" s="714"/>
      <c r="K41" s="714"/>
      <c r="L41" s="714"/>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37" t="s">
        <v>138</v>
      </c>
      <c r="B1" s="737"/>
      <c r="C1" s="737"/>
      <c r="D1" s="732" t="s">
        <v>319</v>
      </c>
      <c r="E1" s="733"/>
      <c r="F1" s="733"/>
      <c r="G1" s="733"/>
      <c r="H1" s="733"/>
      <c r="I1" s="733"/>
      <c r="J1" s="733"/>
      <c r="K1" s="733"/>
      <c r="L1" s="733"/>
      <c r="M1" s="733"/>
      <c r="N1" s="733"/>
      <c r="O1" s="212"/>
      <c r="P1" s="169" t="s">
        <v>369</v>
      </c>
      <c r="Q1" s="168"/>
      <c r="R1" s="168"/>
      <c r="S1" s="168"/>
      <c r="T1" s="168"/>
      <c r="U1" s="212"/>
    </row>
    <row r="2" spans="1:21" ht="16.5" customHeight="1">
      <c r="A2" s="734" t="s">
        <v>320</v>
      </c>
      <c r="B2" s="734"/>
      <c r="C2" s="734"/>
      <c r="D2" s="733"/>
      <c r="E2" s="733"/>
      <c r="F2" s="733"/>
      <c r="G2" s="733"/>
      <c r="H2" s="733"/>
      <c r="I2" s="733"/>
      <c r="J2" s="733"/>
      <c r="K2" s="733"/>
      <c r="L2" s="733"/>
      <c r="M2" s="733"/>
      <c r="N2" s="733"/>
      <c r="O2" s="213"/>
      <c r="P2" s="725" t="s">
        <v>321</v>
      </c>
      <c r="Q2" s="725"/>
      <c r="R2" s="725"/>
      <c r="S2" s="725"/>
      <c r="T2" s="725"/>
      <c r="U2" s="213"/>
    </row>
    <row r="3" spans="1:21" ht="16.5" customHeight="1">
      <c r="A3" s="753" t="s">
        <v>322</v>
      </c>
      <c r="B3" s="753"/>
      <c r="C3" s="753"/>
      <c r="D3" s="738" t="s">
        <v>323</v>
      </c>
      <c r="E3" s="738"/>
      <c r="F3" s="738"/>
      <c r="G3" s="738"/>
      <c r="H3" s="738"/>
      <c r="I3" s="738"/>
      <c r="J3" s="738"/>
      <c r="K3" s="738"/>
      <c r="L3" s="738"/>
      <c r="M3" s="738"/>
      <c r="N3" s="738"/>
      <c r="O3" s="213"/>
      <c r="P3" s="173" t="s">
        <v>368</v>
      </c>
      <c r="Q3" s="213"/>
      <c r="R3" s="213"/>
      <c r="S3" s="213"/>
      <c r="T3" s="213"/>
      <c r="U3" s="213"/>
    </row>
    <row r="4" spans="1:21" ht="16.5" customHeight="1">
      <c r="A4" s="739" t="s">
        <v>262</v>
      </c>
      <c r="B4" s="739"/>
      <c r="C4" s="739"/>
      <c r="D4" s="760"/>
      <c r="E4" s="760"/>
      <c r="F4" s="760"/>
      <c r="G4" s="760"/>
      <c r="H4" s="760"/>
      <c r="I4" s="760"/>
      <c r="J4" s="760"/>
      <c r="K4" s="760"/>
      <c r="L4" s="760"/>
      <c r="M4" s="760"/>
      <c r="N4" s="760"/>
      <c r="O4" s="213"/>
      <c r="P4" s="172" t="s">
        <v>301</v>
      </c>
      <c r="Q4" s="213"/>
      <c r="R4" s="213"/>
      <c r="S4" s="213"/>
      <c r="T4" s="213"/>
      <c r="U4" s="213"/>
    </row>
    <row r="5" spans="12:21" ht="16.5" customHeight="1">
      <c r="L5" s="214"/>
      <c r="M5" s="214"/>
      <c r="N5" s="214"/>
      <c r="O5" s="176"/>
      <c r="P5" s="175" t="s">
        <v>324</v>
      </c>
      <c r="Q5" s="176"/>
      <c r="R5" s="176"/>
      <c r="S5" s="176"/>
      <c r="T5" s="176"/>
      <c r="U5" s="172"/>
    </row>
    <row r="6" spans="1:21" s="217" customFormat="1" ht="15.75" customHeight="1">
      <c r="A6" s="726" t="s">
        <v>57</v>
      </c>
      <c r="B6" s="727"/>
      <c r="C6" s="721" t="s">
        <v>139</v>
      </c>
      <c r="D6" s="735" t="s">
        <v>140</v>
      </c>
      <c r="E6" s="736"/>
      <c r="F6" s="736"/>
      <c r="G6" s="736"/>
      <c r="H6" s="736"/>
      <c r="I6" s="736"/>
      <c r="J6" s="736"/>
      <c r="K6" s="736"/>
      <c r="L6" s="736"/>
      <c r="M6" s="736"/>
      <c r="N6" s="736"/>
      <c r="O6" s="736"/>
      <c r="P6" s="736"/>
      <c r="Q6" s="736"/>
      <c r="R6" s="736"/>
      <c r="S6" s="736"/>
      <c r="T6" s="721" t="s">
        <v>141</v>
      </c>
      <c r="U6" s="216"/>
    </row>
    <row r="7" spans="1:20" s="218" customFormat="1" ht="12.75" customHeight="1">
      <c r="A7" s="728"/>
      <c r="B7" s="729"/>
      <c r="C7" s="721"/>
      <c r="D7" s="757" t="s">
        <v>136</v>
      </c>
      <c r="E7" s="736" t="s">
        <v>7</v>
      </c>
      <c r="F7" s="736"/>
      <c r="G7" s="736"/>
      <c r="H7" s="736"/>
      <c r="I7" s="736"/>
      <c r="J7" s="736"/>
      <c r="K7" s="736"/>
      <c r="L7" s="736"/>
      <c r="M7" s="736"/>
      <c r="N7" s="736"/>
      <c r="O7" s="736"/>
      <c r="P7" s="736"/>
      <c r="Q7" s="736"/>
      <c r="R7" s="736"/>
      <c r="S7" s="736"/>
      <c r="T7" s="721"/>
    </row>
    <row r="8" spans="1:21" s="218" customFormat="1" ht="43.5" customHeight="1">
      <c r="A8" s="728"/>
      <c r="B8" s="729"/>
      <c r="C8" s="721"/>
      <c r="D8" s="758"/>
      <c r="E8" s="724" t="s">
        <v>142</v>
      </c>
      <c r="F8" s="721"/>
      <c r="G8" s="721"/>
      <c r="H8" s="721" t="s">
        <v>143</v>
      </c>
      <c r="I8" s="721"/>
      <c r="J8" s="721"/>
      <c r="K8" s="721" t="s">
        <v>144</v>
      </c>
      <c r="L8" s="721"/>
      <c r="M8" s="721" t="s">
        <v>145</v>
      </c>
      <c r="N8" s="721"/>
      <c r="O8" s="721"/>
      <c r="P8" s="721" t="s">
        <v>146</v>
      </c>
      <c r="Q8" s="721" t="s">
        <v>147</v>
      </c>
      <c r="R8" s="721" t="s">
        <v>148</v>
      </c>
      <c r="S8" s="740" t="s">
        <v>149</v>
      </c>
      <c r="T8" s="721"/>
      <c r="U8" s="750" t="s">
        <v>325</v>
      </c>
    </row>
    <row r="9" spans="1:21" s="218" customFormat="1" ht="44.25" customHeight="1">
      <c r="A9" s="730"/>
      <c r="B9" s="731"/>
      <c r="C9" s="721"/>
      <c r="D9" s="759"/>
      <c r="E9" s="219" t="s">
        <v>150</v>
      </c>
      <c r="F9" s="215" t="s">
        <v>151</v>
      </c>
      <c r="G9" s="215" t="s">
        <v>326</v>
      </c>
      <c r="H9" s="215" t="s">
        <v>152</v>
      </c>
      <c r="I9" s="215" t="s">
        <v>153</v>
      </c>
      <c r="J9" s="215" t="s">
        <v>154</v>
      </c>
      <c r="K9" s="215" t="s">
        <v>151</v>
      </c>
      <c r="L9" s="215" t="s">
        <v>155</v>
      </c>
      <c r="M9" s="215" t="s">
        <v>156</v>
      </c>
      <c r="N9" s="215" t="s">
        <v>157</v>
      </c>
      <c r="O9" s="215" t="s">
        <v>327</v>
      </c>
      <c r="P9" s="721"/>
      <c r="Q9" s="721"/>
      <c r="R9" s="721"/>
      <c r="S9" s="740"/>
      <c r="T9" s="721"/>
      <c r="U9" s="751"/>
    </row>
    <row r="10" spans="1:21" s="222" customFormat="1" ht="15.75" customHeight="1">
      <c r="A10" s="754" t="s">
        <v>6</v>
      </c>
      <c r="B10" s="755"/>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51"/>
    </row>
    <row r="11" spans="1:21" s="222" customFormat="1" ht="15.75" customHeight="1">
      <c r="A11" s="722" t="s">
        <v>305</v>
      </c>
      <c r="B11" s="723"/>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52"/>
    </row>
    <row r="12" spans="1:21" s="222" customFormat="1" ht="15.75" customHeight="1">
      <c r="A12" s="741" t="s">
        <v>306</v>
      </c>
      <c r="B12" s="742"/>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47" t="s">
        <v>30</v>
      </c>
      <c r="B13" s="748"/>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275</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307</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278</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279</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280</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281</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286</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288</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289</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290</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292</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56" t="s">
        <v>293</v>
      </c>
      <c r="C28" s="756"/>
      <c r="D28" s="756"/>
      <c r="E28" s="756"/>
      <c r="F28" s="181"/>
      <c r="G28" s="181"/>
      <c r="H28" s="181"/>
      <c r="I28" s="181"/>
      <c r="J28" s="181"/>
      <c r="K28" s="181" t="s">
        <v>158</v>
      </c>
      <c r="L28" s="182"/>
      <c r="M28" s="761" t="s">
        <v>328</v>
      </c>
      <c r="N28" s="761"/>
      <c r="O28" s="761"/>
      <c r="P28" s="761"/>
      <c r="Q28" s="761"/>
      <c r="R28" s="761"/>
      <c r="S28" s="761"/>
      <c r="T28" s="761"/>
    </row>
    <row r="29" spans="1:20" s="233" customFormat="1" ht="18.75" customHeight="1">
      <c r="A29" s="232"/>
      <c r="B29" s="746" t="s">
        <v>159</v>
      </c>
      <c r="C29" s="746"/>
      <c r="D29" s="746"/>
      <c r="E29" s="234"/>
      <c r="F29" s="183"/>
      <c r="G29" s="183"/>
      <c r="H29" s="183"/>
      <c r="I29" s="183"/>
      <c r="J29" s="183"/>
      <c r="K29" s="183"/>
      <c r="L29" s="182"/>
      <c r="M29" s="749" t="s">
        <v>317</v>
      </c>
      <c r="N29" s="749"/>
      <c r="O29" s="749"/>
      <c r="P29" s="749"/>
      <c r="Q29" s="749"/>
      <c r="R29" s="749"/>
      <c r="S29" s="749"/>
      <c r="T29" s="749"/>
    </row>
    <row r="30" spans="1:20" s="233" customFormat="1" ht="18.75">
      <c r="A30" s="184"/>
      <c r="B30" s="743"/>
      <c r="C30" s="743"/>
      <c r="D30" s="743"/>
      <c r="E30" s="186"/>
      <c r="F30" s="186"/>
      <c r="G30" s="186"/>
      <c r="H30" s="186"/>
      <c r="I30" s="186"/>
      <c r="J30" s="186"/>
      <c r="K30" s="186"/>
      <c r="L30" s="186"/>
      <c r="M30" s="744"/>
      <c r="N30" s="744"/>
      <c r="O30" s="744"/>
      <c r="P30" s="744"/>
      <c r="Q30" s="744"/>
      <c r="R30" s="744"/>
      <c r="S30" s="744"/>
      <c r="T30" s="744"/>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161</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162</v>
      </c>
      <c r="C34" s="186"/>
      <c r="D34" s="186"/>
      <c r="E34" s="186"/>
      <c r="F34" s="186"/>
      <c r="G34" s="186"/>
      <c r="H34" s="186"/>
      <c r="I34" s="186"/>
      <c r="J34" s="186"/>
      <c r="K34" s="186"/>
      <c r="L34" s="186"/>
      <c r="M34" s="186"/>
      <c r="N34" s="186"/>
      <c r="O34" s="186"/>
      <c r="P34" s="186"/>
      <c r="Q34" s="186"/>
      <c r="R34" s="186"/>
      <c r="S34" s="186"/>
      <c r="T34" s="186"/>
    </row>
    <row r="35" spans="2:20" ht="18.75" hidden="1">
      <c r="B35" s="236" t="s">
        <v>163</v>
      </c>
      <c r="C35" s="186"/>
      <c r="D35" s="186"/>
      <c r="E35" s="186"/>
      <c r="F35" s="186"/>
      <c r="G35" s="186"/>
      <c r="H35" s="186"/>
      <c r="I35" s="186"/>
      <c r="J35" s="186"/>
      <c r="K35" s="186"/>
      <c r="L35" s="186"/>
      <c r="M35" s="186"/>
      <c r="N35" s="186"/>
      <c r="O35" s="186"/>
      <c r="P35" s="186"/>
      <c r="Q35" s="186"/>
      <c r="R35" s="186"/>
      <c r="S35" s="186"/>
      <c r="T35" s="186"/>
    </row>
    <row r="36" spans="2:20" s="211" customFormat="1" ht="18.75">
      <c r="B36" s="745" t="s">
        <v>297</v>
      </c>
      <c r="C36" s="745"/>
      <c r="D36" s="745"/>
      <c r="E36" s="236"/>
      <c r="F36" s="236"/>
      <c r="G36" s="236"/>
      <c r="H36" s="236"/>
      <c r="I36" s="236"/>
      <c r="J36" s="236"/>
      <c r="K36" s="236"/>
      <c r="L36" s="236"/>
      <c r="M36" s="236"/>
      <c r="N36" s="745" t="s">
        <v>297</v>
      </c>
      <c r="O36" s="745"/>
      <c r="P36" s="745"/>
      <c r="Q36" s="745"/>
      <c r="R36" s="745"/>
      <c r="S36" s="745"/>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41" t="s">
        <v>250</v>
      </c>
      <c r="C38" s="641"/>
      <c r="D38" s="641"/>
      <c r="E38" s="210"/>
      <c r="F38" s="210"/>
      <c r="G38" s="210"/>
      <c r="H38" s="210"/>
      <c r="I38" s="182"/>
      <c r="J38" s="182"/>
      <c r="K38" s="182"/>
      <c r="L38" s="182"/>
      <c r="M38" s="642" t="s">
        <v>251</v>
      </c>
      <c r="N38" s="642"/>
      <c r="O38" s="642"/>
      <c r="P38" s="642"/>
      <c r="Q38" s="642"/>
      <c r="R38" s="642"/>
      <c r="S38" s="642"/>
      <c r="T38" s="642"/>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79" t="s">
        <v>164</v>
      </c>
      <c r="B1" s="779"/>
      <c r="C1" s="779"/>
      <c r="D1" s="238"/>
      <c r="E1" s="768" t="s">
        <v>165</v>
      </c>
      <c r="F1" s="768"/>
      <c r="G1" s="768"/>
      <c r="H1" s="768"/>
      <c r="I1" s="768"/>
      <c r="J1" s="768"/>
      <c r="K1" s="768"/>
      <c r="L1" s="768"/>
      <c r="M1" s="768"/>
      <c r="N1" s="768"/>
      <c r="O1" s="191"/>
      <c r="P1" s="784" t="s">
        <v>367</v>
      </c>
      <c r="Q1" s="784"/>
      <c r="R1" s="784"/>
      <c r="S1" s="784"/>
      <c r="T1" s="784"/>
    </row>
    <row r="2" spans="1:20" ht="15.75" customHeight="1">
      <c r="A2" s="780" t="s">
        <v>329</v>
      </c>
      <c r="B2" s="780"/>
      <c r="C2" s="780"/>
      <c r="D2" s="780"/>
      <c r="E2" s="782" t="s">
        <v>166</v>
      </c>
      <c r="F2" s="782"/>
      <c r="G2" s="782"/>
      <c r="H2" s="782"/>
      <c r="I2" s="782"/>
      <c r="J2" s="782"/>
      <c r="K2" s="782"/>
      <c r="L2" s="782"/>
      <c r="M2" s="782"/>
      <c r="N2" s="782"/>
      <c r="O2" s="194"/>
      <c r="P2" s="766" t="s">
        <v>309</v>
      </c>
      <c r="Q2" s="766"/>
      <c r="R2" s="766"/>
      <c r="S2" s="766"/>
      <c r="T2" s="766"/>
    </row>
    <row r="3" spans="1:20" ht="17.25">
      <c r="A3" s="780" t="s">
        <v>260</v>
      </c>
      <c r="B3" s="780"/>
      <c r="C3" s="780"/>
      <c r="D3" s="239"/>
      <c r="E3" s="769" t="s">
        <v>261</v>
      </c>
      <c r="F3" s="769"/>
      <c r="G3" s="769"/>
      <c r="H3" s="769"/>
      <c r="I3" s="769"/>
      <c r="J3" s="769"/>
      <c r="K3" s="769"/>
      <c r="L3" s="769"/>
      <c r="M3" s="769"/>
      <c r="N3" s="769"/>
      <c r="O3" s="194"/>
      <c r="P3" s="767" t="s">
        <v>368</v>
      </c>
      <c r="Q3" s="767"/>
      <c r="R3" s="767"/>
      <c r="S3" s="767"/>
      <c r="T3" s="767"/>
    </row>
    <row r="4" spans="1:20" ht="18.75" customHeight="1">
      <c r="A4" s="781" t="s">
        <v>262</v>
      </c>
      <c r="B4" s="781"/>
      <c r="C4" s="781"/>
      <c r="D4" s="783"/>
      <c r="E4" s="783"/>
      <c r="F4" s="783"/>
      <c r="G4" s="783"/>
      <c r="H4" s="783"/>
      <c r="I4" s="783"/>
      <c r="J4" s="783"/>
      <c r="K4" s="783"/>
      <c r="L4" s="783"/>
      <c r="M4" s="783"/>
      <c r="N4" s="783"/>
      <c r="O4" s="195"/>
      <c r="P4" s="766" t="s">
        <v>301</v>
      </c>
      <c r="Q4" s="767"/>
      <c r="R4" s="767"/>
      <c r="S4" s="767"/>
      <c r="T4" s="767"/>
    </row>
    <row r="5" spans="1:23" ht="15">
      <c r="A5" s="208"/>
      <c r="B5" s="208"/>
      <c r="C5" s="240"/>
      <c r="D5" s="240"/>
      <c r="E5" s="208"/>
      <c r="F5" s="208"/>
      <c r="G5" s="208"/>
      <c r="H5" s="208"/>
      <c r="I5" s="208"/>
      <c r="J5" s="208"/>
      <c r="K5" s="208"/>
      <c r="L5" s="208"/>
      <c r="P5" s="785" t="s">
        <v>324</v>
      </c>
      <c r="Q5" s="785"/>
      <c r="R5" s="785"/>
      <c r="S5" s="785"/>
      <c r="T5" s="785"/>
      <c r="U5" s="241"/>
      <c r="V5" s="241"/>
      <c r="W5" s="241"/>
    </row>
    <row r="6" spans="1:23" ht="29.25" customHeight="1">
      <c r="A6" s="726" t="s">
        <v>57</v>
      </c>
      <c r="B6" s="802"/>
      <c r="C6" s="797" t="s">
        <v>2</v>
      </c>
      <c r="D6" s="786" t="s">
        <v>167</v>
      </c>
      <c r="E6" s="777"/>
      <c r="F6" s="777"/>
      <c r="G6" s="777"/>
      <c r="H6" s="777"/>
      <c r="I6" s="777"/>
      <c r="J6" s="778"/>
      <c r="K6" s="770" t="s">
        <v>168</v>
      </c>
      <c r="L6" s="771"/>
      <c r="M6" s="771"/>
      <c r="N6" s="771"/>
      <c r="O6" s="771"/>
      <c r="P6" s="771"/>
      <c r="Q6" s="771"/>
      <c r="R6" s="771"/>
      <c r="S6" s="771"/>
      <c r="T6" s="772"/>
      <c r="U6" s="242"/>
      <c r="V6" s="243"/>
      <c r="W6" s="243"/>
    </row>
    <row r="7" spans="1:20" ht="19.5" customHeight="1">
      <c r="A7" s="728"/>
      <c r="B7" s="803"/>
      <c r="C7" s="798"/>
      <c r="D7" s="777" t="s">
        <v>7</v>
      </c>
      <c r="E7" s="777"/>
      <c r="F7" s="777"/>
      <c r="G7" s="777"/>
      <c r="H7" s="777"/>
      <c r="I7" s="777"/>
      <c r="J7" s="778"/>
      <c r="K7" s="773"/>
      <c r="L7" s="774"/>
      <c r="M7" s="774"/>
      <c r="N7" s="774"/>
      <c r="O7" s="774"/>
      <c r="P7" s="774"/>
      <c r="Q7" s="774"/>
      <c r="R7" s="774"/>
      <c r="S7" s="774"/>
      <c r="T7" s="775"/>
    </row>
    <row r="8" spans="1:20" ht="33" customHeight="1">
      <c r="A8" s="728"/>
      <c r="B8" s="803"/>
      <c r="C8" s="798"/>
      <c r="D8" s="776" t="s">
        <v>169</v>
      </c>
      <c r="E8" s="763"/>
      <c r="F8" s="762" t="s">
        <v>170</v>
      </c>
      <c r="G8" s="763"/>
      <c r="H8" s="762" t="s">
        <v>171</v>
      </c>
      <c r="I8" s="763"/>
      <c r="J8" s="762" t="s">
        <v>172</v>
      </c>
      <c r="K8" s="765" t="s">
        <v>173</v>
      </c>
      <c r="L8" s="765"/>
      <c r="M8" s="765"/>
      <c r="N8" s="765" t="s">
        <v>174</v>
      </c>
      <c r="O8" s="765"/>
      <c r="P8" s="765"/>
      <c r="Q8" s="762" t="s">
        <v>175</v>
      </c>
      <c r="R8" s="764" t="s">
        <v>176</v>
      </c>
      <c r="S8" s="764" t="s">
        <v>177</v>
      </c>
      <c r="T8" s="762" t="s">
        <v>178</v>
      </c>
    </row>
    <row r="9" spans="1:20" ht="18.75" customHeight="1">
      <c r="A9" s="728"/>
      <c r="B9" s="803"/>
      <c r="C9" s="798"/>
      <c r="D9" s="776" t="s">
        <v>179</v>
      </c>
      <c r="E9" s="762" t="s">
        <v>180</v>
      </c>
      <c r="F9" s="762" t="s">
        <v>179</v>
      </c>
      <c r="G9" s="762" t="s">
        <v>180</v>
      </c>
      <c r="H9" s="762" t="s">
        <v>179</v>
      </c>
      <c r="I9" s="762" t="s">
        <v>181</v>
      </c>
      <c r="J9" s="762"/>
      <c r="K9" s="765"/>
      <c r="L9" s="765"/>
      <c r="M9" s="765"/>
      <c r="N9" s="765"/>
      <c r="O9" s="765"/>
      <c r="P9" s="765"/>
      <c r="Q9" s="762"/>
      <c r="R9" s="764"/>
      <c r="S9" s="764"/>
      <c r="T9" s="762"/>
    </row>
    <row r="10" spans="1:20" ht="23.25" customHeight="1">
      <c r="A10" s="730"/>
      <c r="B10" s="804"/>
      <c r="C10" s="799"/>
      <c r="D10" s="776"/>
      <c r="E10" s="762"/>
      <c r="F10" s="762"/>
      <c r="G10" s="762"/>
      <c r="H10" s="762"/>
      <c r="I10" s="762"/>
      <c r="J10" s="762"/>
      <c r="K10" s="244" t="s">
        <v>182</v>
      </c>
      <c r="L10" s="244" t="s">
        <v>157</v>
      </c>
      <c r="M10" s="244" t="s">
        <v>183</v>
      </c>
      <c r="N10" s="244" t="s">
        <v>182</v>
      </c>
      <c r="O10" s="244" t="s">
        <v>184</v>
      </c>
      <c r="P10" s="244" t="s">
        <v>185</v>
      </c>
      <c r="Q10" s="762"/>
      <c r="R10" s="764"/>
      <c r="S10" s="764"/>
      <c r="T10" s="762"/>
    </row>
    <row r="11" spans="1:32" s="201" customFormat="1" ht="17.25" customHeight="1">
      <c r="A11" s="800" t="s">
        <v>6</v>
      </c>
      <c r="B11" s="801"/>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90" t="s">
        <v>330</v>
      </c>
      <c r="B12" s="791"/>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93" t="s">
        <v>306</v>
      </c>
      <c r="B13" s="794"/>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96" t="s">
        <v>186</v>
      </c>
      <c r="B14" s="776"/>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275</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307</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278</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279</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280</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281</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286</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288</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289</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290</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292</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294</v>
      </c>
      <c r="AI28" s="190">
        <f>82/88</f>
        <v>0.9318181818181818</v>
      </c>
    </row>
    <row r="29" spans="1:20" ht="15.75" customHeight="1">
      <c r="A29" s="202"/>
      <c r="B29" s="788" t="s">
        <v>318</v>
      </c>
      <c r="C29" s="788"/>
      <c r="D29" s="788"/>
      <c r="E29" s="788"/>
      <c r="F29" s="258"/>
      <c r="G29" s="258"/>
      <c r="H29" s="258"/>
      <c r="I29" s="258"/>
      <c r="J29" s="258"/>
      <c r="K29" s="258"/>
      <c r="L29" s="206"/>
      <c r="M29" s="787" t="s">
        <v>331</v>
      </c>
      <c r="N29" s="787"/>
      <c r="O29" s="787"/>
      <c r="P29" s="787"/>
      <c r="Q29" s="787"/>
      <c r="R29" s="787"/>
      <c r="S29" s="787"/>
      <c r="T29" s="787"/>
    </row>
    <row r="30" spans="1:20" ht="18.75" customHeight="1">
      <c r="A30" s="202"/>
      <c r="B30" s="789" t="s">
        <v>159</v>
      </c>
      <c r="C30" s="789"/>
      <c r="D30" s="789"/>
      <c r="E30" s="789"/>
      <c r="F30" s="205"/>
      <c r="G30" s="205"/>
      <c r="H30" s="205"/>
      <c r="I30" s="205"/>
      <c r="J30" s="205"/>
      <c r="K30" s="205"/>
      <c r="L30" s="206"/>
      <c r="M30" s="792" t="s">
        <v>160</v>
      </c>
      <c r="N30" s="792"/>
      <c r="O30" s="792"/>
      <c r="P30" s="792"/>
      <c r="Q30" s="792"/>
      <c r="R30" s="792"/>
      <c r="S30" s="792"/>
      <c r="T30" s="792"/>
    </row>
    <row r="31" spans="1:20" ht="18.75">
      <c r="A31" s="208"/>
      <c r="B31" s="743"/>
      <c r="C31" s="743"/>
      <c r="D31" s="743"/>
      <c r="E31" s="743"/>
      <c r="F31" s="209"/>
      <c r="G31" s="209"/>
      <c r="H31" s="209"/>
      <c r="I31" s="209"/>
      <c r="J31" s="209"/>
      <c r="K31" s="209"/>
      <c r="L31" s="209"/>
      <c r="M31" s="744"/>
      <c r="N31" s="744"/>
      <c r="O31" s="744"/>
      <c r="P31" s="744"/>
      <c r="Q31" s="744"/>
      <c r="R31" s="744"/>
      <c r="S31" s="744"/>
      <c r="T31" s="744"/>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95" t="s">
        <v>297</v>
      </c>
      <c r="C33" s="795"/>
      <c r="D33" s="795"/>
      <c r="E33" s="795"/>
      <c r="F33" s="795"/>
      <c r="G33" s="259"/>
      <c r="H33" s="259"/>
      <c r="I33" s="259"/>
      <c r="J33" s="259"/>
      <c r="K33" s="259"/>
      <c r="L33" s="259"/>
      <c r="M33" s="259"/>
      <c r="N33" s="795" t="s">
        <v>297</v>
      </c>
      <c r="O33" s="795"/>
      <c r="P33" s="795"/>
      <c r="Q33" s="795"/>
      <c r="R33" s="795"/>
      <c r="S33" s="795"/>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41" t="s">
        <v>250</v>
      </c>
      <c r="C35" s="641"/>
      <c r="D35" s="641"/>
      <c r="E35" s="641"/>
      <c r="F35" s="210"/>
      <c r="G35" s="210"/>
      <c r="H35" s="210"/>
      <c r="I35" s="182"/>
      <c r="J35" s="182"/>
      <c r="K35" s="182"/>
      <c r="L35" s="182"/>
      <c r="M35" s="642" t="s">
        <v>251</v>
      </c>
      <c r="N35" s="642"/>
      <c r="O35" s="642"/>
      <c r="P35" s="642"/>
      <c r="Q35" s="642"/>
      <c r="R35" s="642"/>
      <c r="S35" s="642"/>
      <c r="T35" s="642"/>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135</v>
      </c>
    </row>
    <row r="39" spans="2:8" s="262" customFormat="1" ht="15" hidden="1">
      <c r="B39" s="263" t="s">
        <v>187</v>
      </c>
      <c r="C39" s="263"/>
      <c r="D39" s="263"/>
      <c r="E39" s="263"/>
      <c r="F39" s="263"/>
      <c r="G39" s="263"/>
      <c r="H39" s="263"/>
    </row>
    <row r="40" spans="2:8" s="264" customFormat="1" ht="15" hidden="1">
      <c r="B40" s="263" t="s">
        <v>188</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11" t="s">
        <v>189</v>
      </c>
      <c r="B1" s="811"/>
      <c r="C1" s="811"/>
      <c r="D1" s="814" t="s">
        <v>370</v>
      </c>
      <c r="E1" s="814"/>
      <c r="F1" s="814"/>
      <c r="G1" s="814"/>
      <c r="H1" s="814"/>
      <c r="I1" s="814"/>
      <c r="J1" s="815" t="s">
        <v>371</v>
      </c>
      <c r="K1" s="816"/>
      <c r="L1" s="816"/>
    </row>
    <row r="2" spans="1:12" ht="34.5" customHeight="1">
      <c r="A2" s="817" t="s">
        <v>332</v>
      </c>
      <c r="B2" s="817"/>
      <c r="C2" s="817"/>
      <c r="D2" s="814"/>
      <c r="E2" s="814"/>
      <c r="F2" s="814"/>
      <c r="G2" s="814"/>
      <c r="H2" s="814"/>
      <c r="I2" s="814"/>
      <c r="J2" s="818" t="s">
        <v>372</v>
      </c>
      <c r="K2" s="819"/>
      <c r="L2" s="819"/>
    </row>
    <row r="3" spans="1:12" ht="15" customHeight="1">
      <c r="A3" s="265" t="s">
        <v>262</v>
      </c>
      <c r="B3" s="174"/>
      <c r="C3" s="820"/>
      <c r="D3" s="820"/>
      <c r="E3" s="820"/>
      <c r="F3" s="820"/>
      <c r="G3" s="820"/>
      <c r="H3" s="820"/>
      <c r="I3" s="820"/>
      <c r="J3" s="812"/>
      <c r="K3" s="813"/>
      <c r="L3" s="813"/>
    </row>
    <row r="4" spans="1:12" ht="15.75" customHeight="1">
      <c r="A4" s="266"/>
      <c r="B4" s="266"/>
      <c r="C4" s="267"/>
      <c r="D4" s="267"/>
      <c r="E4" s="170"/>
      <c r="F4" s="170"/>
      <c r="G4" s="170"/>
      <c r="H4" s="268"/>
      <c r="I4" s="268"/>
      <c r="J4" s="821" t="s">
        <v>190</v>
      </c>
      <c r="K4" s="821"/>
      <c r="L4" s="821"/>
    </row>
    <row r="5" spans="1:12" s="269" customFormat="1" ht="28.5" customHeight="1">
      <c r="A5" s="806" t="s">
        <v>57</v>
      </c>
      <c r="B5" s="806"/>
      <c r="C5" s="721" t="s">
        <v>31</v>
      </c>
      <c r="D5" s="721" t="s">
        <v>191</v>
      </c>
      <c r="E5" s="721"/>
      <c r="F5" s="721"/>
      <c r="G5" s="721"/>
      <c r="H5" s="721" t="s">
        <v>192</v>
      </c>
      <c r="I5" s="721"/>
      <c r="J5" s="721" t="s">
        <v>193</v>
      </c>
      <c r="K5" s="721"/>
      <c r="L5" s="721"/>
    </row>
    <row r="6" spans="1:13" s="269" customFormat="1" ht="80.25" customHeight="1">
      <c r="A6" s="806"/>
      <c r="B6" s="806"/>
      <c r="C6" s="721"/>
      <c r="D6" s="215" t="s">
        <v>194</v>
      </c>
      <c r="E6" s="215" t="s">
        <v>195</v>
      </c>
      <c r="F6" s="215" t="s">
        <v>333</v>
      </c>
      <c r="G6" s="215" t="s">
        <v>196</v>
      </c>
      <c r="H6" s="215" t="s">
        <v>197</v>
      </c>
      <c r="I6" s="215" t="s">
        <v>198</v>
      </c>
      <c r="J6" s="215" t="s">
        <v>199</v>
      </c>
      <c r="K6" s="215" t="s">
        <v>200</v>
      </c>
      <c r="L6" s="215" t="s">
        <v>201</v>
      </c>
      <c r="M6" s="270"/>
    </row>
    <row r="7" spans="1:12" s="271" customFormat="1" ht="16.5" customHeight="1">
      <c r="A7" s="822" t="s">
        <v>6</v>
      </c>
      <c r="B7" s="822"/>
      <c r="C7" s="221">
        <v>1</v>
      </c>
      <c r="D7" s="221">
        <v>2</v>
      </c>
      <c r="E7" s="221">
        <v>3</v>
      </c>
      <c r="F7" s="221">
        <v>4</v>
      </c>
      <c r="G7" s="221">
        <v>5</v>
      </c>
      <c r="H7" s="221">
        <v>6</v>
      </c>
      <c r="I7" s="221">
        <v>7</v>
      </c>
      <c r="J7" s="221">
        <v>8</v>
      </c>
      <c r="K7" s="221">
        <v>9</v>
      </c>
      <c r="L7" s="221">
        <v>10</v>
      </c>
    </row>
    <row r="8" spans="1:12" s="271" customFormat="1" ht="16.5" customHeight="1">
      <c r="A8" s="809" t="s">
        <v>330</v>
      </c>
      <c r="B8" s="810"/>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07" t="s">
        <v>306</v>
      </c>
      <c r="B9" s="808"/>
      <c r="C9" s="224">
        <v>9</v>
      </c>
      <c r="D9" s="224">
        <v>2</v>
      </c>
      <c r="E9" s="224">
        <v>2</v>
      </c>
      <c r="F9" s="224">
        <v>0</v>
      </c>
      <c r="G9" s="224">
        <v>5</v>
      </c>
      <c r="H9" s="224">
        <v>8</v>
      </c>
      <c r="I9" s="224">
        <v>0</v>
      </c>
      <c r="J9" s="224">
        <v>8</v>
      </c>
      <c r="K9" s="224">
        <v>1</v>
      </c>
      <c r="L9" s="224">
        <v>0</v>
      </c>
    </row>
    <row r="10" spans="1:12" s="271" customFormat="1" ht="16.5" customHeight="1">
      <c r="A10" s="823" t="s">
        <v>186</v>
      </c>
      <c r="B10" s="823"/>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202</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275</v>
      </c>
      <c r="C13" s="272">
        <f aca="true" t="shared" si="3" ref="C13:C23">D13+E13+F13+G13</f>
        <v>0</v>
      </c>
      <c r="D13" s="231">
        <v>0</v>
      </c>
      <c r="E13" s="231">
        <v>0</v>
      </c>
      <c r="F13" s="231">
        <v>0</v>
      </c>
      <c r="G13" s="231">
        <v>0</v>
      </c>
      <c r="H13" s="231">
        <v>0</v>
      </c>
      <c r="I13" s="231">
        <v>0</v>
      </c>
      <c r="J13" s="273">
        <v>0</v>
      </c>
      <c r="K13" s="273">
        <v>0</v>
      </c>
      <c r="L13" s="273">
        <v>0</v>
      </c>
      <c r="AF13" s="271" t="s">
        <v>274</v>
      </c>
    </row>
    <row r="14" spans="1:37" s="271" customFormat="1" ht="16.5" customHeight="1">
      <c r="A14" s="274">
        <v>2</v>
      </c>
      <c r="B14" s="68" t="s">
        <v>307</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278</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279</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334</v>
      </c>
      <c r="C17" s="272">
        <f t="shared" si="3"/>
        <v>1</v>
      </c>
      <c r="D17" s="231">
        <v>0</v>
      </c>
      <c r="E17" s="231">
        <v>0</v>
      </c>
      <c r="F17" s="231">
        <v>0</v>
      </c>
      <c r="G17" s="231">
        <v>1</v>
      </c>
      <c r="H17" s="231">
        <v>1</v>
      </c>
      <c r="I17" s="231">
        <v>0</v>
      </c>
      <c r="J17" s="273">
        <v>1</v>
      </c>
      <c r="K17" s="273">
        <v>0</v>
      </c>
      <c r="L17" s="273">
        <v>0</v>
      </c>
      <c r="AF17" s="199" t="s">
        <v>277</v>
      </c>
    </row>
    <row r="18" spans="1:12" s="271" customFormat="1" ht="16.5" customHeight="1">
      <c r="A18" s="274">
        <v>6</v>
      </c>
      <c r="B18" s="68" t="s">
        <v>281</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286</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288</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289</v>
      </c>
      <c r="C21" s="272">
        <f t="shared" si="3"/>
        <v>0</v>
      </c>
      <c r="D21" s="231">
        <v>0</v>
      </c>
      <c r="E21" s="231">
        <v>0</v>
      </c>
      <c r="F21" s="231">
        <v>0</v>
      </c>
      <c r="G21" s="231">
        <v>0</v>
      </c>
      <c r="H21" s="231">
        <v>0</v>
      </c>
      <c r="I21" s="231">
        <v>0</v>
      </c>
      <c r="J21" s="273">
        <v>0</v>
      </c>
      <c r="K21" s="273">
        <v>0</v>
      </c>
      <c r="L21" s="273">
        <v>0</v>
      </c>
      <c r="AJ21" s="271" t="s">
        <v>282</v>
      </c>
      <c r="AK21" s="271" t="s">
        <v>283</v>
      </c>
      <c r="AL21" s="271" t="s">
        <v>284</v>
      </c>
      <c r="AM21" s="199" t="s">
        <v>285</v>
      </c>
    </row>
    <row r="22" spans="1:39" s="271" customFormat="1" ht="16.5" customHeight="1">
      <c r="A22" s="274">
        <v>10</v>
      </c>
      <c r="B22" s="68" t="s">
        <v>290</v>
      </c>
      <c r="C22" s="272">
        <f t="shared" si="3"/>
        <v>1</v>
      </c>
      <c r="D22" s="231">
        <v>0</v>
      </c>
      <c r="E22" s="231">
        <v>1</v>
      </c>
      <c r="F22" s="231">
        <v>0</v>
      </c>
      <c r="G22" s="231">
        <v>0</v>
      </c>
      <c r="H22" s="231">
        <v>1</v>
      </c>
      <c r="I22" s="231">
        <v>0</v>
      </c>
      <c r="J22" s="273">
        <v>1</v>
      </c>
      <c r="K22" s="273">
        <v>0</v>
      </c>
      <c r="L22" s="273">
        <v>0</v>
      </c>
      <c r="AM22" s="199" t="s">
        <v>287</v>
      </c>
    </row>
    <row r="23" spans="1:12" s="271" customFormat="1" ht="16.5" customHeight="1">
      <c r="A23" s="274">
        <v>11</v>
      </c>
      <c r="B23" s="68" t="s">
        <v>292</v>
      </c>
      <c r="C23" s="272">
        <f t="shared" si="3"/>
        <v>0</v>
      </c>
      <c r="D23" s="231">
        <v>0</v>
      </c>
      <c r="E23" s="231">
        <v>0</v>
      </c>
      <c r="F23" s="231">
        <v>0</v>
      </c>
      <c r="G23" s="231">
        <v>0</v>
      </c>
      <c r="H23" s="231">
        <v>0</v>
      </c>
      <c r="I23" s="231">
        <v>0</v>
      </c>
      <c r="J23" s="273">
        <v>0</v>
      </c>
      <c r="K23" s="273">
        <v>0</v>
      </c>
      <c r="L23" s="273">
        <v>0</v>
      </c>
    </row>
    <row r="24" ht="9" customHeight="1">
      <c r="AJ24" s="233" t="s">
        <v>282</v>
      </c>
    </row>
    <row r="25" spans="1:36" ht="15.75" customHeight="1">
      <c r="A25" s="756" t="s">
        <v>335</v>
      </c>
      <c r="B25" s="756"/>
      <c r="C25" s="756"/>
      <c r="D25" s="756"/>
      <c r="E25" s="182"/>
      <c r="F25" s="761" t="s">
        <v>293</v>
      </c>
      <c r="G25" s="761"/>
      <c r="H25" s="761"/>
      <c r="I25" s="761"/>
      <c r="J25" s="761"/>
      <c r="K25" s="761"/>
      <c r="L25" s="761"/>
      <c r="AJ25" s="190" t="s">
        <v>291</v>
      </c>
    </row>
    <row r="26" spans="1:44" ht="15" customHeight="1">
      <c r="A26" s="746" t="s">
        <v>159</v>
      </c>
      <c r="B26" s="746"/>
      <c r="C26" s="746"/>
      <c r="D26" s="746"/>
      <c r="E26" s="183"/>
      <c r="F26" s="749" t="s">
        <v>160</v>
      </c>
      <c r="G26" s="749"/>
      <c r="H26" s="749"/>
      <c r="I26" s="749"/>
      <c r="J26" s="749"/>
      <c r="K26" s="749"/>
      <c r="L26" s="749"/>
      <c r="AR26" s="190"/>
    </row>
    <row r="27" spans="1:12" s="170" customFormat="1" ht="18.75">
      <c r="A27" s="743"/>
      <c r="B27" s="743"/>
      <c r="C27" s="743"/>
      <c r="D27" s="743"/>
      <c r="E27" s="182"/>
      <c r="F27" s="744"/>
      <c r="G27" s="744"/>
      <c r="H27" s="744"/>
      <c r="I27" s="744"/>
      <c r="J27" s="744"/>
      <c r="K27" s="744"/>
      <c r="L27" s="744"/>
    </row>
    <row r="28" spans="1:35" ht="18">
      <c r="A28" s="187"/>
      <c r="B28" s="187"/>
      <c r="C28" s="182"/>
      <c r="D28" s="182"/>
      <c r="E28" s="182"/>
      <c r="F28" s="182"/>
      <c r="G28" s="182"/>
      <c r="H28" s="182"/>
      <c r="I28" s="182"/>
      <c r="J28" s="182"/>
      <c r="K28" s="182"/>
      <c r="L28" s="182"/>
      <c r="AG28" s="233" t="s">
        <v>294</v>
      </c>
      <c r="AI28" s="190">
        <f>82/88</f>
        <v>0.9318181818181818</v>
      </c>
    </row>
    <row r="29" spans="1:12" ht="18">
      <c r="A29" s="187"/>
      <c r="B29" s="805" t="s">
        <v>297</v>
      </c>
      <c r="C29" s="805"/>
      <c r="D29" s="182"/>
      <c r="E29" s="182"/>
      <c r="F29" s="182"/>
      <c r="G29" s="182"/>
      <c r="H29" s="805" t="s">
        <v>297</v>
      </c>
      <c r="I29" s="805"/>
      <c r="J29" s="805"/>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203</v>
      </c>
      <c r="B32" s="185"/>
      <c r="C32" s="186"/>
      <c r="D32" s="186"/>
      <c r="E32" s="186"/>
      <c r="F32" s="186"/>
      <c r="G32" s="186"/>
      <c r="H32" s="186"/>
      <c r="I32" s="186"/>
      <c r="J32" s="186"/>
      <c r="K32" s="186"/>
      <c r="L32" s="186"/>
    </row>
    <row r="33" spans="1:12" s="211" customFormat="1" ht="18.75" hidden="1">
      <c r="A33" s="237"/>
      <c r="B33" s="279" t="s">
        <v>204</v>
      </c>
      <c r="C33" s="279"/>
      <c r="D33" s="279"/>
      <c r="E33" s="236"/>
      <c r="F33" s="236"/>
      <c r="G33" s="236"/>
      <c r="H33" s="236"/>
      <c r="I33" s="236"/>
      <c r="J33" s="236"/>
      <c r="K33" s="236"/>
      <c r="L33" s="236"/>
    </row>
    <row r="34" spans="1:12" s="211" customFormat="1" ht="18.75" hidden="1">
      <c r="A34" s="237"/>
      <c r="B34" s="279" t="s">
        <v>205</v>
      </c>
      <c r="C34" s="279"/>
      <c r="D34" s="279"/>
      <c r="E34" s="279"/>
      <c r="F34" s="236"/>
      <c r="G34" s="236"/>
      <c r="H34" s="236"/>
      <c r="I34" s="236"/>
      <c r="J34" s="236"/>
      <c r="K34" s="236"/>
      <c r="L34" s="236"/>
    </row>
    <row r="35" spans="1:12" s="211" customFormat="1" ht="18.75" hidden="1">
      <c r="A35" s="237"/>
      <c r="B35" s="236" t="s">
        <v>206</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41" t="s">
        <v>250</v>
      </c>
      <c r="B37" s="641"/>
      <c r="C37" s="641"/>
      <c r="D37" s="641"/>
      <c r="E37" s="210"/>
      <c r="F37" s="642" t="s">
        <v>251</v>
      </c>
      <c r="G37" s="642"/>
      <c r="H37" s="642"/>
      <c r="I37" s="642"/>
      <c r="J37" s="642"/>
      <c r="K37" s="642"/>
      <c r="L37" s="642"/>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24" t="s">
        <v>207</v>
      </c>
      <c r="B1" s="824"/>
      <c r="C1" s="824"/>
      <c r="D1" s="814" t="s">
        <v>373</v>
      </c>
      <c r="E1" s="814"/>
      <c r="F1" s="814"/>
      <c r="G1" s="814"/>
      <c r="H1" s="814"/>
      <c r="I1" s="170"/>
      <c r="J1" s="171" t="s">
        <v>367</v>
      </c>
      <c r="K1" s="280"/>
      <c r="L1" s="280"/>
    </row>
    <row r="2" spans="1:12" ht="15.75" customHeight="1">
      <c r="A2" s="828" t="s">
        <v>308</v>
      </c>
      <c r="B2" s="828"/>
      <c r="C2" s="828"/>
      <c r="D2" s="814"/>
      <c r="E2" s="814"/>
      <c r="F2" s="814"/>
      <c r="G2" s="814"/>
      <c r="H2" s="814"/>
      <c r="I2" s="170"/>
      <c r="J2" s="281" t="s">
        <v>309</v>
      </c>
      <c r="K2" s="281"/>
      <c r="L2" s="281"/>
    </row>
    <row r="3" spans="1:12" ht="18.75" customHeight="1">
      <c r="A3" s="734" t="s">
        <v>260</v>
      </c>
      <c r="B3" s="734"/>
      <c r="C3" s="734"/>
      <c r="D3" s="167"/>
      <c r="E3" s="167"/>
      <c r="F3" s="167"/>
      <c r="G3" s="167"/>
      <c r="H3" s="167"/>
      <c r="I3" s="170"/>
      <c r="J3" s="174" t="s">
        <v>366</v>
      </c>
      <c r="K3" s="174"/>
      <c r="L3" s="174"/>
    </row>
    <row r="4" spans="1:12" ht="15.75" customHeight="1">
      <c r="A4" s="825" t="s">
        <v>336</v>
      </c>
      <c r="B4" s="825"/>
      <c r="C4" s="825"/>
      <c r="D4" s="840"/>
      <c r="E4" s="840"/>
      <c r="F4" s="840"/>
      <c r="G4" s="840"/>
      <c r="H4" s="840"/>
      <c r="I4" s="170"/>
      <c r="J4" s="282" t="s">
        <v>301</v>
      </c>
      <c r="K4" s="282"/>
      <c r="L4" s="282"/>
    </row>
    <row r="5" spans="1:12" ht="15.75">
      <c r="A5" s="829"/>
      <c r="B5" s="829"/>
      <c r="C5" s="166"/>
      <c r="D5" s="170"/>
      <c r="E5" s="170"/>
      <c r="F5" s="170"/>
      <c r="G5" s="170"/>
      <c r="H5" s="283"/>
      <c r="I5" s="841" t="s">
        <v>337</v>
      </c>
      <c r="J5" s="841"/>
      <c r="K5" s="841"/>
      <c r="L5" s="841"/>
    </row>
    <row r="6" spans="1:12" ht="18.75" customHeight="1">
      <c r="A6" s="726" t="s">
        <v>57</v>
      </c>
      <c r="B6" s="727"/>
      <c r="C6" s="836" t="s">
        <v>208</v>
      </c>
      <c r="D6" s="747" t="s">
        <v>209</v>
      </c>
      <c r="E6" s="839"/>
      <c r="F6" s="748"/>
      <c r="G6" s="747" t="s">
        <v>210</v>
      </c>
      <c r="H6" s="839"/>
      <c r="I6" s="839"/>
      <c r="J6" s="839"/>
      <c r="K6" s="839"/>
      <c r="L6" s="748"/>
    </row>
    <row r="7" spans="1:12" ht="15.75" customHeight="1">
      <c r="A7" s="728"/>
      <c r="B7" s="729"/>
      <c r="C7" s="838"/>
      <c r="D7" s="747" t="s">
        <v>7</v>
      </c>
      <c r="E7" s="839"/>
      <c r="F7" s="748"/>
      <c r="G7" s="836" t="s">
        <v>30</v>
      </c>
      <c r="H7" s="747" t="s">
        <v>7</v>
      </c>
      <c r="I7" s="839"/>
      <c r="J7" s="839"/>
      <c r="K7" s="839"/>
      <c r="L7" s="748"/>
    </row>
    <row r="8" spans="1:12" ht="14.25" customHeight="1">
      <c r="A8" s="728"/>
      <c r="B8" s="729"/>
      <c r="C8" s="838"/>
      <c r="D8" s="836" t="s">
        <v>211</v>
      </c>
      <c r="E8" s="836" t="s">
        <v>212</v>
      </c>
      <c r="F8" s="836" t="s">
        <v>213</v>
      </c>
      <c r="G8" s="838"/>
      <c r="H8" s="836" t="s">
        <v>214</v>
      </c>
      <c r="I8" s="836" t="s">
        <v>215</v>
      </c>
      <c r="J8" s="836" t="s">
        <v>216</v>
      </c>
      <c r="K8" s="836" t="s">
        <v>217</v>
      </c>
      <c r="L8" s="836" t="s">
        <v>218</v>
      </c>
    </row>
    <row r="9" spans="1:12" ht="77.25" customHeight="1">
      <c r="A9" s="730"/>
      <c r="B9" s="731"/>
      <c r="C9" s="837"/>
      <c r="D9" s="837"/>
      <c r="E9" s="837"/>
      <c r="F9" s="837"/>
      <c r="G9" s="837"/>
      <c r="H9" s="837"/>
      <c r="I9" s="837"/>
      <c r="J9" s="837"/>
      <c r="K9" s="837"/>
      <c r="L9" s="837"/>
    </row>
    <row r="10" spans="1:12" s="271" customFormat="1" ht="16.5" customHeight="1">
      <c r="A10" s="830" t="s">
        <v>6</v>
      </c>
      <c r="B10" s="831"/>
      <c r="C10" s="220">
        <v>1</v>
      </c>
      <c r="D10" s="220">
        <v>2</v>
      </c>
      <c r="E10" s="220">
        <v>3</v>
      </c>
      <c r="F10" s="220">
        <v>4</v>
      </c>
      <c r="G10" s="220">
        <v>5</v>
      </c>
      <c r="H10" s="220">
        <v>6</v>
      </c>
      <c r="I10" s="220">
        <v>7</v>
      </c>
      <c r="J10" s="220">
        <v>8</v>
      </c>
      <c r="K10" s="221" t="s">
        <v>63</v>
      </c>
      <c r="L10" s="221" t="s">
        <v>83</v>
      </c>
    </row>
    <row r="11" spans="1:12" s="271" customFormat="1" ht="16.5" customHeight="1">
      <c r="A11" s="834" t="s">
        <v>305</v>
      </c>
      <c r="B11" s="835"/>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32" t="s">
        <v>306</v>
      </c>
      <c r="B12" s="833"/>
      <c r="C12" s="224">
        <v>12</v>
      </c>
      <c r="D12" s="224">
        <v>0</v>
      </c>
      <c r="E12" s="224">
        <v>1</v>
      </c>
      <c r="F12" s="224">
        <v>11</v>
      </c>
      <c r="G12" s="224">
        <v>10</v>
      </c>
      <c r="H12" s="224">
        <v>0</v>
      </c>
      <c r="I12" s="224">
        <v>0</v>
      </c>
      <c r="J12" s="224">
        <v>0</v>
      </c>
      <c r="K12" s="224">
        <v>6</v>
      </c>
      <c r="L12" s="224">
        <v>4</v>
      </c>
    </row>
    <row r="13" spans="1:32" s="271" customFormat="1" ht="16.5" customHeight="1">
      <c r="A13" s="826" t="s">
        <v>30</v>
      </c>
      <c r="B13" s="827"/>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274</v>
      </c>
    </row>
    <row r="14" spans="1:37" s="271" customFormat="1" ht="16.5" customHeight="1">
      <c r="A14" s="274" t="s">
        <v>0</v>
      </c>
      <c r="B14" s="198" t="s">
        <v>137</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275</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276</v>
      </c>
      <c r="C17" s="226">
        <f t="shared" si="2"/>
        <v>1</v>
      </c>
      <c r="D17" s="231">
        <v>0</v>
      </c>
      <c r="E17" s="231">
        <v>0</v>
      </c>
      <c r="F17" s="231">
        <v>1</v>
      </c>
      <c r="G17" s="226">
        <f t="shared" si="1"/>
        <v>1</v>
      </c>
      <c r="H17" s="231">
        <v>0</v>
      </c>
      <c r="I17" s="231">
        <v>0</v>
      </c>
      <c r="J17" s="273">
        <v>0</v>
      </c>
      <c r="K17" s="273">
        <v>0</v>
      </c>
      <c r="L17" s="273">
        <v>1</v>
      </c>
      <c r="M17" s="285"/>
      <c r="AF17" s="199" t="s">
        <v>277</v>
      </c>
    </row>
    <row r="18" spans="1:14" s="271" customFormat="1" ht="15.75" customHeight="1">
      <c r="A18" s="200">
        <v>3</v>
      </c>
      <c r="B18" s="68" t="s">
        <v>278</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279</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280</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281</v>
      </c>
      <c r="C21" s="226">
        <f t="shared" si="2"/>
        <v>0</v>
      </c>
      <c r="D21" s="231">
        <v>0</v>
      </c>
      <c r="E21" s="231">
        <v>0</v>
      </c>
      <c r="F21" s="231">
        <v>0</v>
      </c>
      <c r="G21" s="226">
        <f t="shared" si="1"/>
        <v>0</v>
      </c>
      <c r="H21" s="231">
        <v>0</v>
      </c>
      <c r="I21" s="231">
        <v>0</v>
      </c>
      <c r="J21" s="273">
        <v>0</v>
      </c>
      <c r="K21" s="273">
        <v>0</v>
      </c>
      <c r="L21" s="273">
        <v>0</v>
      </c>
      <c r="M21" s="285"/>
      <c r="AJ21" s="271" t="s">
        <v>282</v>
      </c>
      <c r="AK21" s="271" t="s">
        <v>283</v>
      </c>
      <c r="AL21" s="271" t="s">
        <v>284</v>
      </c>
      <c r="AM21" s="199" t="s">
        <v>285</v>
      </c>
    </row>
    <row r="22" spans="1:39" s="271" customFormat="1" ht="15.75" customHeight="1">
      <c r="A22" s="200">
        <v>7</v>
      </c>
      <c r="B22" s="68" t="s">
        <v>286</v>
      </c>
      <c r="C22" s="226">
        <f t="shared" si="2"/>
        <v>0</v>
      </c>
      <c r="D22" s="231">
        <v>0</v>
      </c>
      <c r="E22" s="231">
        <v>0</v>
      </c>
      <c r="F22" s="231">
        <v>0</v>
      </c>
      <c r="G22" s="226">
        <f t="shared" si="1"/>
        <v>0</v>
      </c>
      <c r="H22" s="231">
        <v>0</v>
      </c>
      <c r="I22" s="231">
        <v>0</v>
      </c>
      <c r="J22" s="273">
        <v>0</v>
      </c>
      <c r="K22" s="273">
        <v>0</v>
      </c>
      <c r="L22" s="273">
        <v>0</v>
      </c>
      <c r="M22" s="285"/>
      <c r="N22" s="178"/>
      <c r="AM22" s="199" t="s">
        <v>287</v>
      </c>
    </row>
    <row r="23" spans="1:13" s="271" customFormat="1" ht="15.75" customHeight="1">
      <c r="A23" s="200">
        <v>8</v>
      </c>
      <c r="B23" s="68" t="s">
        <v>288</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289</v>
      </c>
      <c r="C24" s="226">
        <f t="shared" si="2"/>
        <v>0</v>
      </c>
      <c r="D24" s="231">
        <v>0</v>
      </c>
      <c r="E24" s="231">
        <v>0</v>
      </c>
      <c r="F24" s="231">
        <v>0</v>
      </c>
      <c r="G24" s="226">
        <f t="shared" si="1"/>
        <v>0</v>
      </c>
      <c r="H24" s="231">
        <v>0</v>
      </c>
      <c r="I24" s="231">
        <v>0</v>
      </c>
      <c r="J24" s="273">
        <v>0</v>
      </c>
      <c r="K24" s="273">
        <v>0</v>
      </c>
      <c r="L24" s="273">
        <v>0</v>
      </c>
      <c r="M24" s="285"/>
      <c r="AJ24" s="271" t="s">
        <v>282</v>
      </c>
    </row>
    <row r="25" spans="1:36" s="271" customFormat="1" ht="15.75" customHeight="1">
      <c r="A25" s="200">
        <v>10</v>
      </c>
      <c r="B25" s="68" t="s">
        <v>290</v>
      </c>
      <c r="C25" s="226">
        <f t="shared" si="2"/>
        <v>1</v>
      </c>
      <c r="D25" s="231">
        <v>0</v>
      </c>
      <c r="E25" s="231">
        <v>0</v>
      </c>
      <c r="F25" s="231">
        <v>1</v>
      </c>
      <c r="G25" s="226">
        <f t="shared" si="1"/>
        <v>1</v>
      </c>
      <c r="H25" s="231">
        <v>0</v>
      </c>
      <c r="I25" s="231">
        <v>0</v>
      </c>
      <c r="J25" s="273">
        <v>0</v>
      </c>
      <c r="K25" s="273">
        <v>0</v>
      </c>
      <c r="L25" s="273">
        <v>1</v>
      </c>
      <c r="M25" s="285"/>
      <c r="AJ25" s="199" t="s">
        <v>291</v>
      </c>
    </row>
    <row r="26" spans="1:44" s="271" customFormat="1" ht="15.75" customHeight="1">
      <c r="A26" s="200">
        <v>11</v>
      </c>
      <c r="B26" s="68" t="s">
        <v>292</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56" t="s">
        <v>293</v>
      </c>
      <c r="B28" s="756"/>
      <c r="C28" s="756"/>
      <c r="D28" s="756"/>
      <c r="E28" s="756"/>
      <c r="F28" s="182"/>
      <c r="G28" s="181"/>
      <c r="H28" s="294" t="s">
        <v>338</v>
      </c>
      <c r="I28" s="295"/>
      <c r="J28" s="295"/>
      <c r="K28" s="295"/>
      <c r="L28" s="295"/>
      <c r="AG28" s="233" t="s">
        <v>294</v>
      </c>
      <c r="AI28" s="190">
        <f>82/88</f>
        <v>0.9318181818181818</v>
      </c>
    </row>
    <row r="29" spans="1:12" ht="15" customHeight="1">
      <c r="A29" s="746" t="s">
        <v>4</v>
      </c>
      <c r="B29" s="746"/>
      <c r="C29" s="746"/>
      <c r="D29" s="746"/>
      <c r="E29" s="746"/>
      <c r="F29" s="182"/>
      <c r="G29" s="183"/>
      <c r="H29" s="749" t="s">
        <v>160</v>
      </c>
      <c r="I29" s="749"/>
      <c r="J29" s="749"/>
      <c r="K29" s="749"/>
      <c r="L29" s="749"/>
    </row>
    <row r="30" spans="1:14" s="170" customFormat="1" ht="18.75">
      <c r="A30" s="743"/>
      <c r="B30" s="743"/>
      <c r="C30" s="743"/>
      <c r="D30" s="743"/>
      <c r="E30" s="743"/>
      <c r="F30" s="296"/>
      <c r="G30" s="182"/>
      <c r="H30" s="744"/>
      <c r="I30" s="744"/>
      <c r="J30" s="744"/>
      <c r="K30" s="744"/>
      <c r="L30" s="744"/>
      <c r="M30" s="297"/>
      <c r="N30" s="297"/>
    </row>
    <row r="31" spans="1:12" ht="18">
      <c r="A31" s="182"/>
      <c r="B31" s="182"/>
      <c r="C31" s="182"/>
      <c r="D31" s="182"/>
      <c r="E31" s="182"/>
      <c r="F31" s="182"/>
      <c r="G31" s="182"/>
      <c r="H31" s="182"/>
      <c r="I31" s="182"/>
      <c r="J31" s="182"/>
      <c r="K31" s="182"/>
      <c r="L31" s="298"/>
    </row>
    <row r="32" spans="1:12" ht="18">
      <c r="A32" s="182"/>
      <c r="B32" s="805" t="s">
        <v>297</v>
      </c>
      <c r="C32" s="805"/>
      <c r="D32" s="805"/>
      <c r="E32" s="805"/>
      <c r="F32" s="182"/>
      <c r="G32" s="182"/>
      <c r="H32" s="182"/>
      <c r="I32" s="805" t="s">
        <v>297</v>
      </c>
      <c r="J32" s="805"/>
      <c r="K32" s="805"/>
      <c r="L32" s="298"/>
    </row>
    <row r="33" spans="1:12" ht="10.5" customHeight="1">
      <c r="A33" s="182"/>
      <c r="B33" s="182"/>
      <c r="C33" s="299" t="s">
        <v>296</v>
      </c>
      <c r="D33" s="299"/>
      <c r="E33" s="299"/>
      <c r="F33" s="299"/>
      <c r="G33" s="299"/>
      <c r="H33" s="299"/>
      <c r="I33" s="299"/>
      <c r="J33" s="300" t="s">
        <v>296</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42" t="s">
        <v>219</v>
      </c>
      <c r="C40" s="842"/>
      <c r="D40" s="842"/>
      <c r="E40" s="842"/>
      <c r="F40" s="842"/>
      <c r="G40" s="303"/>
      <c r="H40" s="301"/>
      <c r="I40" s="301"/>
      <c r="J40" s="301"/>
      <c r="K40" s="301"/>
      <c r="L40" s="301"/>
      <c r="M40" s="265"/>
      <c r="N40" s="265"/>
      <c r="O40" s="265"/>
      <c r="P40" s="265"/>
    </row>
    <row r="41" spans="1:12" ht="12.75" customHeight="1" hidden="1">
      <c r="A41" s="182"/>
      <c r="B41" s="279" t="s">
        <v>220</v>
      </c>
      <c r="C41" s="304"/>
      <c r="D41" s="304"/>
      <c r="E41" s="304"/>
      <c r="F41" s="304"/>
      <c r="G41" s="182"/>
      <c r="H41" s="301"/>
      <c r="I41" s="301"/>
      <c r="J41" s="301"/>
      <c r="K41" s="301"/>
      <c r="L41" s="301"/>
    </row>
    <row r="42" spans="1:12" ht="12.75" customHeight="1" hidden="1">
      <c r="A42" s="182"/>
      <c r="B42" s="236" t="s">
        <v>221</v>
      </c>
      <c r="C42" s="304"/>
      <c r="D42" s="304"/>
      <c r="E42" s="304"/>
      <c r="F42" s="304"/>
      <c r="G42" s="182"/>
      <c r="H42" s="301"/>
      <c r="I42" s="301"/>
      <c r="J42" s="301"/>
      <c r="K42" s="301"/>
      <c r="L42" s="301"/>
    </row>
    <row r="43" spans="1:12" ht="18.75">
      <c r="A43" s="641" t="s">
        <v>339</v>
      </c>
      <c r="B43" s="641"/>
      <c r="C43" s="641"/>
      <c r="D43" s="641"/>
      <c r="E43" s="641"/>
      <c r="F43" s="182"/>
      <c r="G43" s="301"/>
      <c r="H43" s="642" t="s">
        <v>251</v>
      </c>
      <c r="I43" s="642"/>
      <c r="J43" s="642"/>
      <c r="K43" s="642"/>
      <c r="L43" s="642"/>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37" t="s">
        <v>222</v>
      </c>
      <c r="B1" s="737"/>
      <c r="C1" s="737"/>
      <c r="D1" s="737"/>
      <c r="E1" s="306"/>
      <c r="F1" s="732" t="s">
        <v>374</v>
      </c>
      <c r="G1" s="732"/>
      <c r="H1" s="732"/>
      <c r="I1" s="732"/>
      <c r="J1" s="732"/>
      <c r="K1" s="732"/>
      <c r="L1" s="732"/>
      <c r="M1" s="732"/>
      <c r="N1" s="732"/>
      <c r="O1" s="732"/>
      <c r="P1" s="307" t="s">
        <v>298</v>
      </c>
      <c r="Q1" s="308"/>
      <c r="R1" s="308"/>
      <c r="S1" s="308"/>
      <c r="T1" s="308"/>
    </row>
    <row r="2" spans="1:20" s="177" customFormat="1" ht="20.25" customHeight="1">
      <c r="A2" s="843" t="s">
        <v>308</v>
      </c>
      <c r="B2" s="843"/>
      <c r="C2" s="843"/>
      <c r="D2" s="843"/>
      <c r="E2" s="306"/>
      <c r="F2" s="732"/>
      <c r="G2" s="732"/>
      <c r="H2" s="732"/>
      <c r="I2" s="732"/>
      <c r="J2" s="732"/>
      <c r="K2" s="732"/>
      <c r="L2" s="732"/>
      <c r="M2" s="732"/>
      <c r="N2" s="732"/>
      <c r="O2" s="732"/>
      <c r="P2" s="308" t="s">
        <v>340</v>
      </c>
      <c r="Q2" s="308"/>
      <c r="R2" s="308"/>
      <c r="S2" s="308"/>
      <c r="T2" s="308"/>
    </row>
    <row r="3" spans="1:20" s="177" customFormat="1" ht="15" customHeight="1">
      <c r="A3" s="843" t="s">
        <v>260</v>
      </c>
      <c r="B3" s="843"/>
      <c r="C3" s="843"/>
      <c r="D3" s="843"/>
      <c r="E3" s="306"/>
      <c r="F3" s="732"/>
      <c r="G3" s="732"/>
      <c r="H3" s="732"/>
      <c r="I3" s="732"/>
      <c r="J3" s="732"/>
      <c r="K3" s="732"/>
      <c r="L3" s="732"/>
      <c r="M3" s="732"/>
      <c r="N3" s="732"/>
      <c r="O3" s="732"/>
      <c r="P3" s="307" t="s">
        <v>366</v>
      </c>
      <c r="Q3" s="307"/>
      <c r="R3" s="307"/>
      <c r="S3" s="309"/>
      <c r="T3" s="309"/>
    </row>
    <row r="4" spans="1:20" s="177" customFormat="1" ht="15.75" customHeight="1">
      <c r="A4" s="860" t="s">
        <v>341</v>
      </c>
      <c r="B4" s="860"/>
      <c r="C4" s="860"/>
      <c r="D4" s="860"/>
      <c r="E4" s="307"/>
      <c r="F4" s="732"/>
      <c r="G4" s="732"/>
      <c r="H4" s="732"/>
      <c r="I4" s="732"/>
      <c r="J4" s="732"/>
      <c r="K4" s="732"/>
      <c r="L4" s="732"/>
      <c r="M4" s="732"/>
      <c r="N4" s="732"/>
      <c r="O4" s="732"/>
      <c r="P4" s="308" t="s">
        <v>310</v>
      </c>
      <c r="Q4" s="307"/>
      <c r="R4" s="307"/>
      <c r="S4" s="309"/>
      <c r="T4" s="309"/>
    </row>
    <row r="5" spans="1:18" s="177" customFormat="1" ht="24" customHeight="1">
      <c r="A5" s="310"/>
      <c r="B5" s="310"/>
      <c r="C5" s="310"/>
      <c r="F5" s="863"/>
      <c r="G5" s="863"/>
      <c r="H5" s="863"/>
      <c r="I5" s="863"/>
      <c r="J5" s="863"/>
      <c r="K5" s="863"/>
      <c r="L5" s="863"/>
      <c r="M5" s="863"/>
      <c r="N5" s="863"/>
      <c r="O5" s="863"/>
      <c r="P5" s="311" t="s">
        <v>342</v>
      </c>
      <c r="Q5" s="312"/>
      <c r="R5" s="312"/>
    </row>
    <row r="6" spans="1:20" s="313" customFormat="1" ht="21.75" customHeight="1">
      <c r="A6" s="853" t="s">
        <v>57</v>
      </c>
      <c r="B6" s="854"/>
      <c r="C6" s="740" t="s">
        <v>31</v>
      </c>
      <c r="D6" s="724"/>
      <c r="E6" s="740" t="s">
        <v>7</v>
      </c>
      <c r="F6" s="844"/>
      <c r="G6" s="844"/>
      <c r="H6" s="844"/>
      <c r="I6" s="844"/>
      <c r="J6" s="844"/>
      <c r="K6" s="844"/>
      <c r="L6" s="844"/>
      <c r="M6" s="844"/>
      <c r="N6" s="844"/>
      <c r="O6" s="844"/>
      <c r="P6" s="844"/>
      <c r="Q6" s="844"/>
      <c r="R6" s="844"/>
      <c r="S6" s="844"/>
      <c r="T6" s="724"/>
    </row>
    <row r="7" spans="1:21" s="313" customFormat="1" ht="22.5" customHeight="1">
      <c r="A7" s="855"/>
      <c r="B7" s="856"/>
      <c r="C7" s="757" t="s">
        <v>343</v>
      </c>
      <c r="D7" s="757" t="s">
        <v>344</v>
      </c>
      <c r="E7" s="740" t="s">
        <v>223</v>
      </c>
      <c r="F7" s="858"/>
      <c r="G7" s="858"/>
      <c r="H7" s="858"/>
      <c r="I7" s="858"/>
      <c r="J7" s="858"/>
      <c r="K7" s="858"/>
      <c r="L7" s="859"/>
      <c r="M7" s="740" t="s">
        <v>345</v>
      </c>
      <c r="N7" s="844"/>
      <c r="O7" s="844"/>
      <c r="P7" s="844"/>
      <c r="Q7" s="844"/>
      <c r="R7" s="844"/>
      <c r="S7" s="844"/>
      <c r="T7" s="724"/>
      <c r="U7" s="314"/>
    </row>
    <row r="8" spans="1:20" s="313" customFormat="1" ht="42.75" customHeight="1">
      <c r="A8" s="855"/>
      <c r="B8" s="856"/>
      <c r="C8" s="758"/>
      <c r="D8" s="758"/>
      <c r="E8" s="721" t="s">
        <v>346</v>
      </c>
      <c r="F8" s="721"/>
      <c r="G8" s="740" t="s">
        <v>347</v>
      </c>
      <c r="H8" s="844"/>
      <c r="I8" s="844"/>
      <c r="J8" s="844"/>
      <c r="K8" s="844"/>
      <c r="L8" s="724"/>
      <c r="M8" s="721" t="s">
        <v>348</v>
      </c>
      <c r="N8" s="721"/>
      <c r="O8" s="740" t="s">
        <v>347</v>
      </c>
      <c r="P8" s="844"/>
      <c r="Q8" s="844"/>
      <c r="R8" s="844"/>
      <c r="S8" s="844"/>
      <c r="T8" s="724"/>
    </row>
    <row r="9" spans="1:20" s="313" customFormat="1" ht="35.25" customHeight="1">
      <c r="A9" s="855"/>
      <c r="B9" s="856"/>
      <c r="C9" s="758"/>
      <c r="D9" s="758"/>
      <c r="E9" s="757" t="s">
        <v>224</v>
      </c>
      <c r="F9" s="757" t="s">
        <v>225</v>
      </c>
      <c r="G9" s="847" t="s">
        <v>226</v>
      </c>
      <c r="H9" s="848"/>
      <c r="I9" s="847" t="s">
        <v>227</v>
      </c>
      <c r="J9" s="848"/>
      <c r="K9" s="847" t="s">
        <v>228</v>
      </c>
      <c r="L9" s="848"/>
      <c r="M9" s="757" t="s">
        <v>229</v>
      </c>
      <c r="N9" s="757" t="s">
        <v>225</v>
      </c>
      <c r="O9" s="847" t="s">
        <v>226</v>
      </c>
      <c r="P9" s="848"/>
      <c r="Q9" s="847" t="s">
        <v>230</v>
      </c>
      <c r="R9" s="848"/>
      <c r="S9" s="847" t="s">
        <v>231</v>
      </c>
      <c r="T9" s="848"/>
    </row>
    <row r="10" spans="1:20" s="313" customFormat="1" ht="25.5" customHeight="1">
      <c r="A10" s="847"/>
      <c r="B10" s="848"/>
      <c r="C10" s="759"/>
      <c r="D10" s="759"/>
      <c r="E10" s="759"/>
      <c r="F10" s="759"/>
      <c r="G10" s="215" t="s">
        <v>229</v>
      </c>
      <c r="H10" s="215" t="s">
        <v>225</v>
      </c>
      <c r="I10" s="219" t="s">
        <v>229</v>
      </c>
      <c r="J10" s="215" t="s">
        <v>225</v>
      </c>
      <c r="K10" s="219" t="s">
        <v>229</v>
      </c>
      <c r="L10" s="215" t="s">
        <v>225</v>
      </c>
      <c r="M10" s="759"/>
      <c r="N10" s="759"/>
      <c r="O10" s="215" t="s">
        <v>229</v>
      </c>
      <c r="P10" s="215" t="s">
        <v>225</v>
      </c>
      <c r="Q10" s="219" t="s">
        <v>229</v>
      </c>
      <c r="R10" s="215" t="s">
        <v>225</v>
      </c>
      <c r="S10" s="219" t="s">
        <v>229</v>
      </c>
      <c r="T10" s="215" t="s">
        <v>225</v>
      </c>
    </row>
    <row r="11" spans="1:32" s="222" customFormat="1" ht="12.75">
      <c r="A11" s="849" t="s">
        <v>6</v>
      </c>
      <c r="B11" s="850"/>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274</v>
      </c>
    </row>
    <row r="12" spans="1:20" s="222" customFormat="1" ht="20.25" customHeight="1">
      <c r="A12" s="845" t="s">
        <v>330</v>
      </c>
      <c r="B12" s="846"/>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61" t="s">
        <v>306</v>
      </c>
      <c r="B13" s="862"/>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51" t="s">
        <v>30</v>
      </c>
      <c r="B14" s="852"/>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137</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275</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277</v>
      </c>
    </row>
    <row r="18" spans="1:20" s="178" customFormat="1" ht="15.75" customHeight="1">
      <c r="A18" s="200">
        <v>2</v>
      </c>
      <c r="B18" s="68" t="s">
        <v>307</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278</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279</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280</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282</v>
      </c>
      <c r="AK21" s="178" t="s">
        <v>283</v>
      </c>
      <c r="AL21" s="178" t="s">
        <v>284</v>
      </c>
      <c r="AM21" s="199" t="s">
        <v>285</v>
      </c>
    </row>
    <row r="22" spans="1:39" s="178" customFormat="1" ht="15.75" customHeight="1">
      <c r="A22" s="200">
        <v>6</v>
      </c>
      <c r="B22" s="68" t="s">
        <v>281</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287</v>
      </c>
    </row>
    <row r="23" spans="1:20" s="178" customFormat="1" ht="15.75" customHeight="1">
      <c r="A23" s="200">
        <v>7</v>
      </c>
      <c r="B23" s="68" t="s">
        <v>286</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288</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282</v>
      </c>
    </row>
    <row r="25" spans="1:36" s="178" customFormat="1" ht="15.75" customHeight="1">
      <c r="A25" s="200">
        <v>9</v>
      </c>
      <c r="B25" s="68" t="s">
        <v>289</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291</v>
      </c>
    </row>
    <row r="26" spans="1:44" s="178" customFormat="1" ht="15.75" customHeight="1">
      <c r="A26" s="200">
        <v>10</v>
      </c>
      <c r="B26" s="68" t="s">
        <v>290</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292</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294</v>
      </c>
      <c r="AI28" s="190">
        <f>82/88</f>
        <v>0.9318181818181818</v>
      </c>
    </row>
    <row r="29" spans="1:20" ht="15.75" customHeight="1">
      <c r="A29" s="180"/>
      <c r="B29" s="756" t="s">
        <v>293</v>
      </c>
      <c r="C29" s="756"/>
      <c r="D29" s="756"/>
      <c r="E29" s="756"/>
      <c r="F29" s="756"/>
      <c r="G29" s="756"/>
      <c r="H29" s="181"/>
      <c r="I29" s="181"/>
      <c r="J29" s="182"/>
      <c r="K29" s="181"/>
      <c r="L29" s="761" t="s">
        <v>293</v>
      </c>
      <c r="M29" s="761"/>
      <c r="N29" s="761"/>
      <c r="O29" s="761"/>
      <c r="P29" s="761"/>
      <c r="Q29" s="761"/>
      <c r="R29" s="761"/>
      <c r="S29" s="761"/>
      <c r="T29" s="761"/>
    </row>
    <row r="30" spans="1:20" ht="15" customHeight="1">
      <c r="A30" s="180"/>
      <c r="B30" s="746" t="s">
        <v>35</v>
      </c>
      <c r="C30" s="746"/>
      <c r="D30" s="746"/>
      <c r="E30" s="746"/>
      <c r="F30" s="746"/>
      <c r="G30" s="746"/>
      <c r="H30" s="183"/>
      <c r="I30" s="183"/>
      <c r="J30" s="183"/>
      <c r="K30" s="183"/>
      <c r="L30" s="749" t="s">
        <v>249</v>
      </c>
      <c r="M30" s="749"/>
      <c r="N30" s="749"/>
      <c r="O30" s="749"/>
      <c r="P30" s="749"/>
      <c r="Q30" s="749"/>
      <c r="R30" s="749"/>
      <c r="S30" s="749"/>
      <c r="T30" s="749"/>
    </row>
    <row r="31" spans="1:20" s="320" customFormat="1" ht="18.75">
      <c r="A31" s="318"/>
      <c r="B31" s="743"/>
      <c r="C31" s="743"/>
      <c r="D31" s="743"/>
      <c r="E31" s="743"/>
      <c r="F31" s="743"/>
      <c r="G31" s="319"/>
      <c r="H31" s="319"/>
      <c r="I31" s="319"/>
      <c r="J31" s="319"/>
      <c r="K31" s="319"/>
      <c r="L31" s="744"/>
      <c r="M31" s="744"/>
      <c r="N31" s="744"/>
      <c r="O31" s="744"/>
      <c r="P31" s="744"/>
      <c r="Q31" s="744"/>
      <c r="R31" s="744"/>
      <c r="S31" s="744"/>
      <c r="T31" s="744"/>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57" t="s">
        <v>297</v>
      </c>
      <c r="C33" s="857"/>
      <c r="D33" s="857"/>
      <c r="E33" s="857"/>
      <c r="F33" s="857"/>
      <c r="G33" s="321"/>
      <c r="H33" s="321"/>
      <c r="I33" s="321"/>
      <c r="J33" s="321"/>
      <c r="K33" s="321"/>
      <c r="L33" s="321"/>
      <c r="M33" s="321"/>
      <c r="N33" s="321"/>
      <c r="O33" s="857" t="s">
        <v>297</v>
      </c>
      <c r="P33" s="857"/>
      <c r="Q33" s="857"/>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219</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220</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232</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41" t="s">
        <v>250</v>
      </c>
      <c r="C39" s="641"/>
      <c r="D39" s="641"/>
      <c r="E39" s="641"/>
      <c r="F39" s="641"/>
      <c r="G39" s="641"/>
      <c r="H39" s="182"/>
      <c r="I39" s="182"/>
      <c r="J39" s="182"/>
      <c r="K39" s="182"/>
      <c r="L39" s="642" t="s">
        <v>251</v>
      </c>
      <c r="M39" s="642"/>
      <c r="N39" s="642"/>
      <c r="O39" s="642"/>
      <c r="P39" s="642"/>
      <c r="Q39" s="642"/>
      <c r="R39" s="642"/>
      <c r="S39" s="642"/>
      <c r="T39" s="642"/>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0:T30"/>
    <mergeCell ref="M7:T7"/>
    <mergeCell ref="A13:B13"/>
    <mergeCell ref="F5:O5"/>
    <mergeCell ref="E6:T6"/>
    <mergeCell ref="G8:L8"/>
    <mergeCell ref="S9:T9"/>
    <mergeCell ref="L29:T29"/>
    <mergeCell ref="A1:D1"/>
    <mergeCell ref="E7:L7"/>
    <mergeCell ref="F1:O4"/>
    <mergeCell ref="O9:P9"/>
    <mergeCell ref="G9:H9"/>
    <mergeCell ref="Q9:R9"/>
    <mergeCell ref="A3:D3"/>
    <mergeCell ref="M9:M10"/>
    <mergeCell ref="K9:L9"/>
    <mergeCell ref="A4:D4"/>
    <mergeCell ref="B39:G39"/>
    <mergeCell ref="A14:B14"/>
    <mergeCell ref="C6:D6"/>
    <mergeCell ref="M8:N8"/>
    <mergeCell ref="L39:T39"/>
    <mergeCell ref="B30:G30"/>
    <mergeCell ref="A6:B10"/>
    <mergeCell ref="B33:F33"/>
    <mergeCell ref="L31:T31"/>
    <mergeCell ref="O33:Q33"/>
    <mergeCell ref="B31:F31"/>
    <mergeCell ref="I9:J9"/>
    <mergeCell ref="A11:B11"/>
    <mergeCell ref="D7:D10"/>
    <mergeCell ref="F9:F10"/>
    <mergeCell ref="E8:F8"/>
    <mergeCell ref="E9:E10"/>
    <mergeCell ref="A2:D2"/>
    <mergeCell ref="B29:G29"/>
    <mergeCell ref="N9:N10"/>
    <mergeCell ref="O8:T8"/>
    <mergeCell ref="C7:C10"/>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Administrator</cp:lastModifiedBy>
  <cp:lastPrinted>2019-01-02T07:27:19Z</cp:lastPrinted>
  <dcterms:created xsi:type="dcterms:W3CDTF">2004-03-07T02:36:29Z</dcterms:created>
  <dcterms:modified xsi:type="dcterms:W3CDTF">2019-01-03T07:10:27Z</dcterms:modified>
  <cp:category/>
  <cp:version/>
  <cp:contentType/>
  <cp:contentStatus/>
</cp:coreProperties>
</file>